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2\19.02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2" l="1"/>
  <c r="Z55" i="2" s="1"/>
  <c r="N61" i="2"/>
  <c r="Q56" i="2"/>
  <c r="Q53" i="2"/>
  <c r="Q39" i="2"/>
  <c r="Q36" i="2"/>
  <c r="Q33" i="2"/>
  <c r="Q23" i="2" s="1"/>
  <c r="Q7" i="2" s="1"/>
  <c r="Q31" i="2"/>
  <c r="Q15" i="2"/>
  <c r="Q64" i="2" l="1"/>
  <c r="L55" i="2" l="1"/>
  <c r="L61" i="2"/>
  <c r="X55" i="2" l="1"/>
  <c r="W55" i="2"/>
  <c r="W54" i="2"/>
  <c r="P53" i="2"/>
  <c r="N8" i="2" l="1"/>
  <c r="T55" i="2" l="1"/>
  <c r="T54" i="2"/>
  <c r="R53" i="2"/>
  <c r="M53" i="2" l="1"/>
  <c r="S53" i="2" l="1"/>
  <c r="X10" i="2" l="1"/>
  <c r="W10" i="2"/>
  <c r="T10" i="2"/>
  <c r="N54" i="2"/>
  <c r="Y54" i="2" s="1"/>
  <c r="L54" i="2"/>
  <c r="L53" i="2" s="1"/>
  <c r="K53" i="2"/>
  <c r="J53" i="2"/>
  <c r="Y62" i="2"/>
  <c r="Y55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U63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3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U53" i="2" s="1"/>
  <c r="N63" i="2"/>
  <c r="Z61" i="2"/>
  <c r="N60" i="2"/>
  <c r="Y60" i="2" s="1"/>
  <c r="N59" i="2"/>
  <c r="Z59" i="2" s="1"/>
  <c r="N58" i="2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N14" i="2"/>
  <c r="Z14" i="2" s="1"/>
  <c r="N9" i="2"/>
  <c r="Z9" i="2" s="1"/>
  <c r="L8" i="2"/>
  <c r="Z8" i="2"/>
  <c r="W63" i="2"/>
  <c r="W62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W40" i="2"/>
  <c r="W38" i="2"/>
  <c r="X37" i="2"/>
  <c r="W37" i="2"/>
  <c r="X35" i="2"/>
  <c r="W35" i="2"/>
  <c r="W34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Y58" i="2" l="1"/>
  <c r="Z58" i="2"/>
  <c r="Y9" i="2"/>
  <c r="Y63" i="2"/>
  <c r="Z63" i="2"/>
  <c r="Y61" i="2"/>
  <c r="Y52" i="2"/>
  <c r="Z52" i="2"/>
  <c r="Y38" i="2"/>
  <c r="Z38" i="2"/>
  <c r="Y34" i="2"/>
  <c r="Z34" i="2"/>
  <c r="Y27" i="2"/>
  <c r="Y13" i="2"/>
  <c r="Z13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N23" i="2" s="1"/>
  <c r="N7" i="2" s="1"/>
  <c r="Y32" i="2"/>
  <c r="Z53" i="2"/>
  <c r="N64" i="2" l="1"/>
  <c r="S56" i="2" l="1"/>
  <c r="S39" i="2"/>
  <c r="S36" i="2"/>
  <c r="S33" i="2"/>
  <c r="Z33" i="2" s="1"/>
  <c r="S31" i="2"/>
  <c r="S15" i="2"/>
  <c r="Z56" i="2" l="1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6" i="2"/>
  <c r="P33" i="2"/>
  <c r="P31" i="2"/>
  <c r="P15" i="2"/>
  <c r="W31" i="2" l="1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U56" i="2"/>
  <c r="V56" i="2"/>
  <c r="O15" i="2"/>
  <c r="K15" i="2"/>
  <c r="O31" i="2"/>
  <c r="K31" i="2"/>
  <c r="O36" i="2"/>
  <c r="K36" i="2"/>
  <c r="O7" i="2" l="1"/>
  <c r="U15" i="2"/>
  <c r="V15" i="2"/>
  <c r="U36" i="2"/>
  <c r="V36" i="2"/>
  <c r="O23" i="2"/>
  <c r="V31" i="2"/>
  <c r="U31" i="2"/>
  <c r="O64" i="2"/>
  <c r="K23" i="2"/>
  <c r="K7" i="2" s="1"/>
  <c r="V7" i="2" l="1"/>
  <c r="U7" i="2"/>
  <c r="V23" i="2"/>
  <c r="U23" i="2"/>
  <c r="U64" i="2"/>
  <c r="V64" i="2"/>
  <c r="K64" i="2"/>
  <c r="Y7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<sst xmlns="http://schemas.openxmlformats.org/spreadsheetml/2006/main" count="140" uniqueCount="90">
  <si>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</si>
  <si>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</si>
  <si>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</si>
  <si>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</si>
  <si>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</si>
  <si>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</si>
  <si>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</si>
  <si>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</si>
  <si>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</si>
  <si>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</si>
  <si>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</si>
  <si>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</si>
  <si>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</si>
  <si>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</si>
  <si>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</si>
  <si>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</si>
  <si>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</si>
  <si>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</si>
  <si>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</si>
  <si>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</si>
  <si>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</si>
  <si>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</si>
  <si>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</si>
  <si>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</si>
  <si>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</si>
  <si>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</si>
  <si>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</si>
  <si>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</si>
  <si>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</si>
  <si>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</si>
  <si>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</si>
  <si>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</si>
  <si>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</si>
  <si>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</si>
  <si>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</si>
  <si>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</si>
  <si>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</si>
  <si>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</si>
  <si>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</si>
  <si>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</si>
  <si>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</si>
  <si>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</si>
  <si>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</si>
  <si>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</si>
  <si>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</si>
  <si>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</si>
  <si>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</si>
  <si>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</si>
  <si>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</si>
  <si>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</si>
  <si>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</si>
  <si>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</si>
  <si>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</si>
  <si>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</si>
  <si>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</si>
  <si>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</si>
  <si>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</si>
  <si>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</si>
  <si>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</si>
  <si>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</si>
  <si>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</si>
  <si>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</si>
  <si>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</si>
  <si>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</si>
  <si>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</si>
  <si>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</si>
  <si>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</si>
  <si>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</si>
  <si>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</si>
  <si>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</si>
  <si>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</si>
  <si>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</si>
  <si>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</si>
  <si>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</si>
  <si>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</si>
  <si>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</si>
  <si>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</si>
  <si>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</si>
  <si>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</si>
  <si>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</si>
  <si>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2 месяцев 2021 года</t>
  </si>
  <si>
    <t>откл.+- от плана за 2 месяцев 2021 года</t>
  </si>
  <si>
    <t>с 05.02.2021 по 11.02.2021 (неделя) П</t>
  </si>
  <si>
    <t>с 11.02.2021 по 18.02.2021 (неделя) Т</t>
  </si>
  <si>
    <t>Исполнение с 01.01.2021 по 18.02.2021</t>
  </si>
  <si>
    <t>Исполнено по 18.02.2020 год (в сопоставимых условиях 2021 года)</t>
  </si>
  <si>
    <t>Исполнено по 18.02.2020 год</t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</si>
  <si>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</si>
  <si>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18 февраля 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</si>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</sst>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59" activePane="bottomRight" state="frozen"/>
      <selection pane="topRight" activeCell="J1" sqref="J1"/>
      <selection pane="bottomLeft" activeCell="A7" sqref="A7"/>
      <selection pane="bottomRight" activeCell="A67" sqref="A67:XFD6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5" t="s">
        <v>87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8" t="s">
        <v>43</v>
      </c>
      <c r="J4" s="57" t="s">
        <v>69</v>
      </c>
      <c r="K4" s="57" t="s">
        <v>70</v>
      </c>
      <c r="L4" s="59" t="s">
        <v>71</v>
      </c>
      <c r="M4" s="57" t="s">
        <v>86</v>
      </c>
      <c r="N4" s="59" t="s">
        <v>85</v>
      </c>
      <c r="O4" s="63" t="s">
        <v>76</v>
      </c>
      <c r="P4" s="64"/>
      <c r="Q4" s="59" t="s">
        <v>74</v>
      </c>
      <c r="R4" s="59"/>
      <c r="S4" s="59" t="s">
        <v>84</v>
      </c>
      <c r="T4" s="61" t="s">
        <v>67</v>
      </c>
      <c r="U4" s="58" t="s">
        <v>72</v>
      </c>
      <c r="V4" s="58"/>
      <c r="W4" s="59" t="s">
        <v>81</v>
      </c>
      <c r="X4" s="59"/>
      <c r="Y4" s="59" t="s">
        <v>73</v>
      </c>
      <c r="Z4" s="59"/>
      <c r="AA4" s="59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8"/>
      <c r="J5" s="57"/>
      <c r="K5" s="57"/>
      <c r="L5" s="59"/>
      <c r="M5" s="57"/>
      <c r="N5" s="59"/>
      <c r="O5" s="50" t="s">
        <v>75</v>
      </c>
      <c r="P5" s="50" t="s">
        <v>80</v>
      </c>
      <c r="Q5" s="52" t="s">
        <v>82</v>
      </c>
      <c r="R5" s="52" t="s">
        <v>83</v>
      </c>
      <c r="S5" s="59"/>
      <c r="T5" s="62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59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9">
        <v>12</v>
      </c>
      <c r="X6" s="49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6" t="s">
        <v>8</v>
      </c>
      <c r="C7" s="56"/>
      <c r="D7" s="56"/>
      <c r="E7" s="56"/>
      <c r="F7" s="56"/>
      <c r="G7" s="56"/>
      <c r="H7" s="56"/>
      <c r="I7" s="56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348694426.02397484</v>
      </c>
      <c r="M7" s="17">
        <f t="shared" si="0"/>
        <v>37982491.600000001</v>
      </c>
      <c r="N7" s="17">
        <f t="shared" si="0"/>
        <v>36427225.473183416</v>
      </c>
      <c r="O7" s="17">
        <f t="shared" si="0"/>
        <v>353501383</v>
      </c>
      <c r="P7" s="17">
        <f t="shared" si="0"/>
        <v>43529092.159999996</v>
      </c>
      <c r="Q7" s="17">
        <f t="shared" ref="Q7" si="1">Q8+Q9+Q11+Q12+Q13+Q14+Q15+Q22+Q23+Q35+Q36+Q39+Q42+Q53+Q10</f>
        <v>5555273.709999999</v>
      </c>
      <c r="R7" s="17">
        <f t="shared" si="0"/>
        <v>8212658.1399999997</v>
      </c>
      <c r="S7" s="17">
        <f t="shared" si="0"/>
        <v>33713614.890000001</v>
      </c>
      <c r="T7" s="17">
        <f>R7-Q7</f>
        <v>2657384.4300000006</v>
      </c>
      <c r="U7" s="17">
        <f>S7-O7</f>
        <v>-319787768.11000001</v>
      </c>
      <c r="V7" s="17">
        <f>S7/O7*100</f>
        <v>9.537053180354885</v>
      </c>
      <c r="W7" s="17">
        <f>S7-P7</f>
        <v>-9815477.2699999958</v>
      </c>
      <c r="X7" s="17">
        <f>S7/P7*100</f>
        <v>77.450765033368441</v>
      </c>
      <c r="Y7" s="17">
        <f>S7-N7</f>
        <v>-2713610.5831834152</v>
      </c>
      <c r="Z7" s="17">
        <f>S7/N7*100</f>
        <v>92.550597669918361</v>
      </c>
      <c r="AA7" s="17">
        <f>N7/L7*100</f>
        <v>10.446747282010991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6" t="s">
        <v>35</v>
      </c>
      <c r="C8" s="56"/>
      <c r="D8" s="56"/>
      <c r="E8" s="56"/>
      <c r="F8" s="56"/>
      <c r="G8" s="56"/>
      <c r="H8" s="56"/>
      <c r="I8" s="56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19607168.66</v>
      </c>
      <c r="N8" s="27">
        <f>M8/34.24*100*30.57/100</f>
        <v>17505582.533183411</v>
      </c>
      <c r="O8" s="17">
        <v>155881000</v>
      </c>
      <c r="P8" s="17">
        <v>19280453</v>
      </c>
      <c r="Q8" s="17">
        <v>2864090.58</v>
      </c>
      <c r="R8" s="17">
        <v>6542212.8300000001</v>
      </c>
      <c r="S8" s="17">
        <v>17831609.289999999</v>
      </c>
      <c r="T8" s="17">
        <f t="shared" ref="T8:T64" si="2">R8-Q8</f>
        <v>3678122.25</v>
      </c>
      <c r="U8" s="17">
        <f t="shared" ref="U8:U64" si="3">S8-O8</f>
        <v>-138049390.71000001</v>
      </c>
      <c r="V8" s="17">
        <f t="shared" ref="V8:V64" si="4">S8/O8*100</f>
        <v>11.439244866276198</v>
      </c>
      <c r="W8" s="17">
        <f t="shared" ref="W8:W64" si="5">S8-P8</f>
        <v>-1448843.7100000009</v>
      </c>
      <c r="X8" s="17">
        <f t="shared" ref="X8:X64" si="6">S8/P8*100</f>
        <v>92.48542702808902</v>
      </c>
      <c r="Y8" s="17">
        <f t="shared" ref="Y8:Y64" si="7">S8-N8</f>
        <v>326026.75681658834</v>
      </c>
      <c r="Z8" s="17">
        <f t="shared" ref="Z8:Z64" si="8">S8/N8*100</f>
        <v>101.86241592474043</v>
      </c>
      <c r="AA8" s="17">
        <f>N8/L8*100</f>
        <v>11.918355818356584</v>
      </c>
      <c r="AB8" s="17">
        <v>255571677.94</v>
      </c>
    </row>
    <row r="9" spans="1:29" s="15" customFormat="1" ht="54" hidden="1" customHeight="1" x14ac:dyDescent="0.3">
      <c r="A9" s="14"/>
      <c r="B9" s="56" t="s">
        <v>34</v>
      </c>
      <c r="C9" s="56"/>
      <c r="D9" s="56"/>
      <c r="E9" s="56"/>
      <c r="F9" s="56"/>
      <c r="G9" s="56"/>
      <c r="H9" s="56"/>
      <c r="I9" s="56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1777489.61</v>
      </c>
      <c r="N9" s="17">
        <f>M9</f>
        <v>1777489.61</v>
      </c>
      <c r="O9" s="17">
        <v>25639600</v>
      </c>
      <c r="P9" s="17">
        <v>3827728</v>
      </c>
      <c r="Q9" s="17">
        <v>0</v>
      </c>
      <c r="R9" s="17">
        <v>0</v>
      </c>
      <c r="S9" s="17">
        <v>1940393.36</v>
      </c>
      <c r="T9" s="17">
        <f t="shared" si="2"/>
        <v>0</v>
      </c>
      <c r="U9" s="17">
        <f t="shared" si="3"/>
        <v>-23699206.640000001</v>
      </c>
      <c r="V9" s="17">
        <f t="shared" si="4"/>
        <v>7.5679548822914553</v>
      </c>
      <c r="W9" s="17">
        <f t="shared" si="5"/>
        <v>-1887334.64</v>
      </c>
      <c r="X9" s="17">
        <f t="shared" si="6"/>
        <v>50.693083730087409</v>
      </c>
      <c r="Y9" s="17">
        <f t="shared" si="7"/>
        <v>162903.75</v>
      </c>
      <c r="Z9" s="17">
        <f t="shared" si="8"/>
        <v>109.16482150351359</v>
      </c>
      <c r="AA9" s="17">
        <f>N9/L9*100</f>
        <v>8.7666662741248693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77</v>
      </c>
      <c r="J10" s="17">
        <v>0</v>
      </c>
      <c r="K10" s="17">
        <v>0</v>
      </c>
      <c r="L10" s="17">
        <f t="shared" si="9"/>
        <v>0</v>
      </c>
      <c r="M10" s="17">
        <v>0</v>
      </c>
      <c r="N10" s="17">
        <f>M10</f>
        <v>0</v>
      </c>
      <c r="O10" s="17">
        <v>6893000</v>
      </c>
      <c r="P10" s="17">
        <v>567109</v>
      </c>
      <c r="Q10" s="17">
        <v>49027.77</v>
      </c>
      <c r="R10" s="17">
        <v>77138.759999999995</v>
      </c>
      <c r="S10" s="17">
        <v>564962.28</v>
      </c>
      <c r="T10" s="17">
        <f t="shared" si="2"/>
        <v>28110.989999999998</v>
      </c>
      <c r="U10" s="17">
        <f t="shared" si="3"/>
        <v>-6328037.7199999997</v>
      </c>
      <c r="V10" s="17">
        <f t="shared" si="4"/>
        <v>8.1961740896561732</v>
      </c>
      <c r="W10" s="17">
        <f>S10-P10</f>
        <v>-2146.7199999999721</v>
      </c>
      <c r="X10" s="17">
        <f>S10/P10*100</f>
        <v>99.621462540710866</v>
      </c>
      <c r="Y10" s="17">
        <f t="shared" si="7"/>
        <v>564962.28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6" t="s">
        <v>33</v>
      </c>
      <c r="C11" s="56"/>
      <c r="D11" s="56"/>
      <c r="E11" s="56"/>
      <c r="F11" s="56"/>
      <c r="G11" s="56"/>
      <c r="H11" s="56"/>
      <c r="I11" s="56"/>
      <c r="J11" s="17">
        <v>11347097.18</v>
      </c>
      <c r="K11" s="17">
        <v>11880184.26</v>
      </c>
      <c r="L11" s="17">
        <f t="shared" si="9"/>
        <v>11880184.26</v>
      </c>
      <c r="M11" s="17">
        <v>2552726.91</v>
      </c>
      <c r="N11" s="17">
        <f t="shared" ref="N11:N14" si="10">M11</f>
        <v>2552726.91</v>
      </c>
      <c r="O11" s="17">
        <v>3200000</v>
      </c>
      <c r="P11" s="17">
        <v>2358000</v>
      </c>
      <c r="Q11" s="17">
        <v>65347.11</v>
      </c>
      <c r="R11" s="17">
        <v>23335.23</v>
      </c>
      <c r="S11" s="17">
        <v>2278857.21</v>
      </c>
      <c r="T11" s="17">
        <f t="shared" si="2"/>
        <v>-42011.880000000005</v>
      </c>
      <c r="U11" s="17">
        <f t="shared" si="3"/>
        <v>-921142.79</v>
      </c>
      <c r="V11" s="17">
        <f t="shared" si="4"/>
        <v>71.214287812500004</v>
      </c>
      <c r="W11" s="17">
        <f t="shared" si="5"/>
        <v>-79142.790000000037</v>
      </c>
      <c r="X11" s="17">
        <f t="shared" si="6"/>
        <v>96.643647582697199</v>
      </c>
      <c r="Y11" s="17">
        <f t="shared" si="7"/>
        <v>-273869.70000000019</v>
      </c>
      <c r="Z11" s="17">
        <f t="shared" si="8"/>
        <v>89.271484586653244</v>
      </c>
      <c r="AA11" s="17">
        <f t="shared" ref="AA11:AA54" si="11">N11/L11*100</f>
        <v>21.48726698284392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6" t="s">
        <v>32</v>
      </c>
      <c r="C12" s="56"/>
      <c r="D12" s="56"/>
      <c r="E12" s="56"/>
      <c r="F12" s="56"/>
      <c r="G12" s="56"/>
      <c r="H12" s="56"/>
      <c r="I12" s="56"/>
      <c r="J12" s="17">
        <v>10983507.07</v>
      </c>
      <c r="K12" s="17">
        <v>11042346.74</v>
      </c>
      <c r="L12" s="17">
        <f t="shared" si="9"/>
        <v>11042346.74</v>
      </c>
      <c r="M12" s="17">
        <v>162476</v>
      </c>
      <c r="N12" s="17">
        <f t="shared" si="10"/>
        <v>162476</v>
      </c>
      <c r="O12" s="17">
        <v>7502000</v>
      </c>
      <c r="P12" s="17">
        <v>136765</v>
      </c>
      <c r="Q12" s="17">
        <v>6180.01</v>
      </c>
      <c r="R12" s="17">
        <v>216792.95</v>
      </c>
      <c r="S12" s="17">
        <v>242856.89</v>
      </c>
      <c r="T12" s="17">
        <f t="shared" si="2"/>
        <v>210612.94</v>
      </c>
      <c r="U12" s="17">
        <f t="shared" si="3"/>
        <v>-7259143.1100000003</v>
      </c>
      <c r="V12" s="17">
        <f t="shared" si="4"/>
        <v>3.2372286057051456</v>
      </c>
      <c r="W12" s="17">
        <f t="shared" si="5"/>
        <v>106091.89000000001</v>
      </c>
      <c r="X12" s="17">
        <f t="shared" si="6"/>
        <v>177.5723979088217</v>
      </c>
      <c r="Y12" s="17">
        <f t="shared" si="7"/>
        <v>80380.890000000014</v>
      </c>
      <c r="Z12" s="17">
        <f t="shared" si="8"/>
        <v>149.47246978015215</v>
      </c>
      <c r="AA12" s="17">
        <f t="shared" si="11"/>
        <v>1.4713901295224134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6" t="s">
        <v>31</v>
      </c>
      <c r="C13" s="56"/>
      <c r="D13" s="56"/>
      <c r="E13" s="56"/>
      <c r="F13" s="56"/>
      <c r="G13" s="56"/>
      <c r="H13" s="56"/>
      <c r="I13" s="56"/>
      <c r="J13" s="17">
        <v>180406</v>
      </c>
      <c r="K13" s="17">
        <v>199821.72</v>
      </c>
      <c r="L13" s="17">
        <f t="shared" si="9"/>
        <v>199821.72</v>
      </c>
      <c r="M13" s="17">
        <v>15539.98</v>
      </c>
      <c r="N13" s="17">
        <f t="shared" si="10"/>
        <v>15539.98</v>
      </c>
      <c r="O13" s="17">
        <v>407460</v>
      </c>
      <c r="P13" s="17">
        <v>152802</v>
      </c>
      <c r="Q13" s="17">
        <v>0</v>
      </c>
      <c r="R13" s="17">
        <v>5965</v>
      </c>
      <c r="S13" s="17">
        <v>204105</v>
      </c>
      <c r="T13" s="17">
        <f t="shared" si="2"/>
        <v>5965</v>
      </c>
      <c r="U13" s="17">
        <f t="shared" si="3"/>
        <v>-203355</v>
      </c>
      <c r="V13" s="17">
        <f t="shared" si="4"/>
        <v>50.092033573847736</v>
      </c>
      <c r="W13" s="17">
        <f t="shared" si="5"/>
        <v>51303</v>
      </c>
      <c r="X13" s="17">
        <f t="shared" si="6"/>
        <v>133.5748223190796</v>
      </c>
      <c r="Y13" s="17">
        <f t="shared" si="7"/>
        <v>188565.02</v>
      </c>
      <c r="Z13" s="17">
        <f t="shared" si="8"/>
        <v>1313.4186787885185</v>
      </c>
      <c r="AA13" s="17">
        <f t="shared" si="11"/>
        <v>7.7769223485815244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6" t="s">
        <v>30</v>
      </c>
      <c r="C14" s="56"/>
      <c r="D14" s="56"/>
      <c r="E14" s="56"/>
      <c r="F14" s="56"/>
      <c r="G14" s="56"/>
      <c r="H14" s="56"/>
      <c r="I14" s="56"/>
      <c r="J14" s="17">
        <v>11715305.130000001</v>
      </c>
      <c r="K14" s="17">
        <v>12135551.99</v>
      </c>
      <c r="L14" s="17">
        <f t="shared" si="9"/>
        <v>12135551.99</v>
      </c>
      <c r="M14" s="17">
        <v>381120.98</v>
      </c>
      <c r="N14" s="17">
        <f t="shared" si="10"/>
        <v>381120.98</v>
      </c>
      <c r="O14" s="17">
        <v>11117000</v>
      </c>
      <c r="P14" s="17">
        <v>782682</v>
      </c>
      <c r="Q14" s="17">
        <v>13973.11</v>
      </c>
      <c r="R14" s="17">
        <v>27906.21</v>
      </c>
      <c r="S14" s="17">
        <v>420917.16</v>
      </c>
      <c r="T14" s="17">
        <f t="shared" si="2"/>
        <v>13933.099999999999</v>
      </c>
      <c r="U14" s="17">
        <f t="shared" si="3"/>
        <v>-10696082.84</v>
      </c>
      <c r="V14" s="17">
        <f t="shared" si="4"/>
        <v>3.7862477287037866</v>
      </c>
      <c r="W14" s="17">
        <f t="shared" si="5"/>
        <v>-361764.84</v>
      </c>
      <c r="X14" s="17">
        <f t="shared" si="6"/>
        <v>53.778822050334618</v>
      </c>
      <c r="Y14" s="17">
        <f t="shared" si="7"/>
        <v>39796.179999999993</v>
      </c>
      <c r="Z14" s="17">
        <f t="shared" si="8"/>
        <v>110.44187596285042</v>
      </c>
      <c r="AA14" s="17">
        <f t="shared" si="11"/>
        <v>3.1405327117716051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6" t="s">
        <v>25</v>
      </c>
      <c r="C15" s="56"/>
      <c r="D15" s="56"/>
      <c r="E15" s="56"/>
      <c r="F15" s="56"/>
      <c r="G15" s="56"/>
      <c r="H15" s="56"/>
      <c r="I15" s="56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5841239.3599999994</v>
      </c>
      <c r="N15" s="17">
        <f>N16+N21</f>
        <v>5841239.3599999994</v>
      </c>
      <c r="O15" s="17">
        <f t="shared" ref="O15:S15" si="12">O16+O21</f>
        <v>57080420</v>
      </c>
      <c r="P15" s="17">
        <f t="shared" si="12"/>
        <v>5360269</v>
      </c>
      <c r="Q15" s="17">
        <f t="shared" ref="Q15" si="13">Q16+Q21</f>
        <v>310122.41000000003</v>
      </c>
      <c r="R15" s="17">
        <f t="shared" si="12"/>
        <v>203267.25</v>
      </c>
      <c r="S15" s="17">
        <f t="shared" si="12"/>
        <v>3440834.09</v>
      </c>
      <c r="T15" s="17">
        <f t="shared" si="2"/>
        <v>-106855.16000000003</v>
      </c>
      <c r="U15" s="17">
        <f t="shared" si="3"/>
        <v>-53639585.909999996</v>
      </c>
      <c r="V15" s="17">
        <f t="shared" si="4"/>
        <v>6.0280462021828152</v>
      </c>
      <c r="W15" s="17">
        <f t="shared" si="5"/>
        <v>-1919434.9100000001</v>
      </c>
      <c r="X15" s="17">
        <f t="shared" si="6"/>
        <v>64.191444309977726</v>
      </c>
      <c r="Y15" s="17">
        <f t="shared" si="7"/>
        <v>-2400405.2699999996</v>
      </c>
      <c r="Z15" s="17">
        <f t="shared" si="8"/>
        <v>58.905890992284213</v>
      </c>
      <c r="AA15" s="17">
        <f t="shared" si="11"/>
        <v>9.887446589031299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4169100.13</v>
      </c>
      <c r="N16" s="18">
        <f>M16</f>
        <v>4169100.13</v>
      </c>
      <c r="O16" s="18">
        <v>18390732</v>
      </c>
      <c r="P16" s="18">
        <v>3843117</v>
      </c>
      <c r="Q16" s="18">
        <v>152177.78</v>
      </c>
      <c r="R16" s="18">
        <v>86614</v>
      </c>
      <c r="S16" s="18">
        <v>1905768.35</v>
      </c>
      <c r="T16" s="18">
        <f t="shared" si="2"/>
        <v>-65563.78</v>
      </c>
      <c r="U16" s="18">
        <f t="shared" si="3"/>
        <v>-16484963.65</v>
      </c>
      <c r="V16" s="18">
        <f t="shared" si="4"/>
        <v>10.362656309710783</v>
      </c>
      <c r="W16" s="18">
        <f t="shared" si="5"/>
        <v>-1937348.65</v>
      </c>
      <c r="X16" s="18">
        <f t="shared" si="6"/>
        <v>49.589131686597106</v>
      </c>
      <c r="Y16" s="18">
        <f t="shared" si="7"/>
        <v>-2263331.7799999998</v>
      </c>
      <c r="Z16" s="18">
        <f t="shared" si="8"/>
        <v>45.711743315697248</v>
      </c>
      <c r="AA16" s="18">
        <f t="shared" si="11"/>
        <v>18.685679097525661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1672139.23</v>
      </c>
      <c r="N21" s="18">
        <f>M21</f>
        <v>1672139.23</v>
      </c>
      <c r="O21" s="18">
        <v>38689688</v>
      </c>
      <c r="P21" s="18">
        <v>1517152</v>
      </c>
      <c r="Q21" s="18">
        <v>157944.63</v>
      </c>
      <c r="R21" s="18">
        <v>116653.25</v>
      </c>
      <c r="S21" s="18">
        <v>1535065.74</v>
      </c>
      <c r="T21" s="18">
        <f t="shared" si="2"/>
        <v>-41291.380000000005</v>
      </c>
      <c r="U21" s="18">
        <f t="shared" si="3"/>
        <v>-37154622.259999998</v>
      </c>
      <c r="V21" s="18">
        <f t="shared" si="4"/>
        <v>3.9676353554466504</v>
      </c>
      <c r="W21" s="18">
        <f t="shared" si="5"/>
        <v>17913.739999999991</v>
      </c>
      <c r="X21" s="18">
        <f t="shared" si="6"/>
        <v>101.18074787496572</v>
      </c>
      <c r="Y21" s="18">
        <f t="shared" si="7"/>
        <v>-137073.49</v>
      </c>
      <c r="Z21" s="18">
        <f t="shared" si="8"/>
        <v>91.802507378527324</v>
      </c>
      <c r="AA21" s="18">
        <f t="shared" si="11"/>
        <v>4.5481094402906423</v>
      </c>
      <c r="AB21" s="31">
        <v>33105554.100000001</v>
      </c>
    </row>
    <row r="22" spans="1:29" s="15" customFormat="1" ht="37.5" hidden="1" customHeight="1" x14ac:dyDescent="0.3">
      <c r="A22" s="14"/>
      <c r="B22" s="56" t="s">
        <v>24</v>
      </c>
      <c r="C22" s="56"/>
      <c r="D22" s="56"/>
      <c r="E22" s="56"/>
      <c r="F22" s="56"/>
      <c r="G22" s="56"/>
      <c r="H22" s="56"/>
      <c r="I22" s="56"/>
      <c r="J22" s="17">
        <v>6867000</v>
      </c>
      <c r="K22" s="17">
        <v>7183566.0899999999</v>
      </c>
      <c r="L22" s="17">
        <f>K22</f>
        <v>7183566.0899999999</v>
      </c>
      <c r="M22" s="17">
        <v>849921.76</v>
      </c>
      <c r="N22" s="17">
        <f>M22</f>
        <v>849921.76</v>
      </c>
      <c r="O22" s="17">
        <v>5939000</v>
      </c>
      <c r="P22" s="17">
        <v>714250</v>
      </c>
      <c r="Q22" s="17">
        <v>197382.2</v>
      </c>
      <c r="R22" s="17">
        <v>136051.84</v>
      </c>
      <c r="S22" s="17">
        <v>845411.7</v>
      </c>
      <c r="T22" s="17">
        <f t="shared" si="2"/>
        <v>-61330.360000000015</v>
      </c>
      <c r="U22" s="17">
        <f t="shared" si="3"/>
        <v>-5093588.3</v>
      </c>
      <c r="V22" s="17">
        <f t="shared" si="4"/>
        <v>14.234916652635125</v>
      </c>
      <c r="W22" s="17">
        <f t="shared" si="5"/>
        <v>131161.69999999995</v>
      </c>
      <c r="X22" s="17">
        <f t="shared" si="6"/>
        <v>118.36355617780889</v>
      </c>
      <c r="Y22" s="17">
        <f t="shared" si="7"/>
        <v>-4510.0600000000559</v>
      </c>
      <c r="Z22" s="17">
        <f t="shared" si="8"/>
        <v>99.469355861650129</v>
      </c>
      <c r="AA22" s="17">
        <f t="shared" si="11"/>
        <v>11.831474080584398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6" t="s">
        <v>18</v>
      </c>
      <c r="C23" s="56"/>
      <c r="D23" s="56"/>
      <c r="E23" s="56"/>
      <c r="F23" s="56"/>
      <c r="G23" s="56"/>
      <c r="H23" s="56"/>
      <c r="I23" s="56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1594713.9900000002</v>
      </c>
      <c r="N23" s="17">
        <f>N24+N27+N31+N33</f>
        <v>1594713.9900000002</v>
      </c>
      <c r="O23" s="17">
        <f t="shared" ref="O23:Q23" si="15">O24+O27+O31+O33</f>
        <v>42043990</v>
      </c>
      <c r="P23" s="17">
        <f t="shared" si="15"/>
        <v>916362.11</v>
      </c>
      <c r="Q23" s="17">
        <f t="shared" si="15"/>
        <v>999641.89</v>
      </c>
      <c r="R23" s="17">
        <f t="shared" ref="R23:S23" si="16">R24+R27+R31+R33</f>
        <v>69031.64</v>
      </c>
      <c r="S23" s="17">
        <f t="shared" si="16"/>
        <v>1933899.7599999998</v>
      </c>
      <c r="T23" s="17">
        <f t="shared" si="2"/>
        <v>-930610.25</v>
      </c>
      <c r="U23" s="17">
        <f t="shared" si="3"/>
        <v>-40110090.240000002</v>
      </c>
      <c r="V23" s="17">
        <f t="shared" si="4"/>
        <v>4.5997055940694489</v>
      </c>
      <c r="W23" s="17">
        <f t="shared" si="5"/>
        <v>1017537.6499999998</v>
      </c>
      <c r="X23" s="17">
        <f t="shared" si="6"/>
        <v>211.04099993833222</v>
      </c>
      <c r="Y23" s="17">
        <f t="shared" si="7"/>
        <v>339185.76999999955</v>
      </c>
      <c r="Z23" s="17">
        <f t="shared" si="8"/>
        <v>121.26937947035879</v>
      </c>
      <c r="AA23" s="17">
        <f t="shared" si="11"/>
        <v>4.0424065354346217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1470233.05</v>
      </c>
      <c r="N24" s="18">
        <f>M24</f>
        <v>1470233.05</v>
      </c>
      <c r="O24" s="39">
        <v>41197224.380000003</v>
      </c>
      <c r="P24" s="39">
        <v>826814.82</v>
      </c>
      <c r="Q24" s="18">
        <v>975871.72</v>
      </c>
      <c r="R24" s="18">
        <v>55655.86</v>
      </c>
      <c r="S24" s="18">
        <v>1822384.66</v>
      </c>
      <c r="T24" s="18">
        <f t="shared" si="2"/>
        <v>-920215.86</v>
      </c>
      <c r="U24" s="18">
        <f t="shared" si="3"/>
        <v>-39374839.720000006</v>
      </c>
      <c r="V24" s="18">
        <f t="shared" si="4"/>
        <v>4.4235617506423859</v>
      </c>
      <c r="W24" s="18">
        <f t="shared" si="5"/>
        <v>995569.84</v>
      </c>
      <c r="X24" s="18">
        <f t="shared" si="6"/>
        <v>220.41025582971528</v>
      </c>
      <c r="Y24" s="18">
        <f t="shared" si="7"/>
        <v>352151.60999999987</v>
      </c>
      <c r="Z24" s="18">
        <f t="shared" si="8"/>
        <v>123.95209453358432</v>
      </c>
      <c r="AA24" s="18">
        <f t="shared" si="11"/>
        <v>3.825036986036495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116062.38</v>
      </c>
      <c r="N27" s="18">
        <f>M27</f>
        <v>116062.38</v>
      </c>
      <c r="O27" s="18">
        <v>811765.62</v>
      </c>
      <c r="P27" s="18">
        <v>89547.29</v>
      </c>
      <c r="Q27" s="18">
        <v>23451.67</v>
      </c>
      <c r="R27" s="18">
        <v>10096.299999999999</v>
      </c>
      <c r="S27" s="18">
        <v>103761.68</v>
      </c>
      <c r="T27" s="18">
        <f t="shared" si="2"/>
        <v>-13355.369999999999</v>
      </c>
      <c r="U27" s="18">
        <f t="shared" si="3"/>
        <v>-708003.94</v>
      </c>
      <c r="V27" s="18">
        <f t="shared" si="4"/>
        <v>12.782221548136025</v>
      </c>
      <c r="W27" s="18">
        <f t="shared" si="5"/>
        <v>14214.39</v>
      </c>
      <c r="X27" s="18">
        <f t="shared" si="6"/>
        <v>115.87361270229395</v>
      </c>
      <c r="Y27" s="18">
        <f t="shared" si="7"/>
        <v>-12300.700000000012</v>
      </c>
      <c r="Z27" s="18">
        <f t="shared" si="8"/>
        <v>89.401647631213478</v>
      </c>
      <c r="AA27" s="18">
        <f t="shared" si="11"/>
        <v>12.35492890025802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6" t="s">
        <v>17</v>
      </c>
      <c r="C31" s="56"/>
      <c r="D31" s="56"/>
      <c r="E31" s="56"/>
      <c r="F31" s="56"/>
      <c r="G31" s="56"/>
      <c r="H31" s="56"/>
      <c r="I31" s="56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>
        <v>0</v>
      </c>
      <c r="Y31" s="17">
        <f t="shared" si="7"/>
        <v>0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>
        <v>0</v>
      </c>
      <c r="Y32" s="18">
        <f t="shared" si="7"/>
        <v>0</v>
      </c>
      <c r="Z32" s="18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8418.56</v>
      </c>
      <c r="N33" s="17">
        <f>N34</f>
        <v>8418.56</v>
      </c>
      <c r="O33" s="17">
        <f t="shared" ref="O33:P33" si="20">O34</f>
        <v>0</v>
      </c>
      <c r="P33" s="17">
        <f t="shared" si="20"/>
        <v>0</v>
      </c>
      <c r="Q33" s="17">
        <f>Q34</f>
        <v>318.5</v>
      </c>
      <c r="R33" s="17">
        <f>R34</f>
        <v>3279.48</v>
      </c>
      <c r="S33" s="17">
        <f t="shared" ref="S33" si="21">S34</f>
        <v>7753.42</v>
      </c>
      <c r="T33" s="17">
        <f t="shared" si="2"/>
        <v>2960.98</v>
      </c>
      <c r="U33" s="17">
        <f t="shared" si="3"/>
        <v>7753.42</v>
      </c>
      <c r="V33" s="17">
        <v>0</v>
      </c>
      <c r="W33" s="17">
        <f t="shared" si="5"/>
        <v>7753.42</v>
      </c>
      <c r="X33" s="17">
        <v>0</v>
      </c>
      <c r="Y33" s="17">
        <f t="shared" si="7"/>
        <v>-665.13999999999942</v>
      </c>
      <c r="Z33" s="17">
        <f t="shared" si="8"/>
        <v>92.099123840656844</v>
      </c>
      <c r="AA33" s="17">
        <f t="shared" si="11"/>
        <v>14.119367639314238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8418.56</v>
      </c>
      <c r="N34" s="18">
        <f>M34</f>
        <v>8418.56</v>
      </c>
      <c r="O34" s="18">
        <v>0</v>
      </c>
      <c r="P34" s="18">
        <v>0</v>
      </c>
      <c r="Q34" s="18">
        <v>318.5</v>
      </c>
      <c r="R34" s="18">
        <v>3279.48</v>
      </c>
      <c r="S34" s="18">
        <v>7753.42</v>
      </c>
      <c r="T34" s="18">
        <f t="shared" si="2"/>
        <v>2960.98</v>
      </c>
      <c r="U34" s="18">
        <f t="shared" si="3"/>
        <v>7753.42</v>
      </c>
      <c r="V34" s="18">
        <v>0</v>
      </c>
      <c r="W34" s="18">
        <f t="shared" si="5"/>
        <v>7753.42</v>
      </c>
      <c r="X34" s="18">
        <v>0</v>
      </c>
      <c r="Y34" s="18">
        <f t="shared" si="7"/>
        <v>-665.13999999999942</v>
      </c>
      <c r="Z34" s="18">
        <f t="shared" si="8"/>
        <v>92.099123840656844</v>
      </c>
      <c r="AA34" s="18">
        <f t="shared" si="11"/>
        <v>14.119367639314238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6" t="s">
        <v>15</v>
      </c>
      <c r="C35" s="56"/>
      <c r="D35" s="56"/>
      <c r="E35" s="56"/>
      <c r="F35" s="56"/>
      <c r="G35" s="56"/>
      <c r="H35" s="56"/>
      <c r="I35" s="56"/>
      <c r="J35" s="17">
        <v>85000</v>
      </c>
      <c r="K35" s="17">
        <v>94365.83</v>
      </c>
      <c r="L35" s="17">
        <f>K35</f>
        <v>94365.83</v>
      </c>
      <c r="M35" s="17">
        <v>4350.45</v>
      </c>
      <c r="N35" s="17">
        <f>M35</f>
        <v>4350.45</v>
      </c>
      <c r="O35" s="17">
        <v>1057860</v>
      </c>
      <c r="P35" s="17">
        <v>86310</v>
      </c>
      <c r="Q35" s="17">
        <v>0.02</v>
      </c>
      <c r="R35" s="17">
        <v>8056.12</v>
      </c>
      <c r="S35" s="17">
        <v>11237.16</v>
      </c>
      <c r="T35" s="17">
        <f t="shared" si="2"/>
        <v>8056.0999999999995</v>
      </c>
      <c r="U35" s="17">
        <f t="shared" si="3"/>
        <v>-1046622.84</v>
      </c>
      <c r="V35" s="17">
        <f t="shared" si="4"/>
        <v>1.0622539844591912</v>
      </c>
      <c r="W35" s="17">
        <f t="shared" si="5"/>
        <v>-75072.84</v>
      </c>
      <c r="X35" s="17">
        <f t="shared" si="6"/>
        <v>13.019534237052484</v>
      </c>
      <c r="Y35" s="17">
        <f t="shared" si="7"/>
        <v>6886.71</v>
      </c>
      <c r="Z35" s="17">
        <f t="shared" si="8"/>
        <v>258.29879667620588</v>
      </c>
      <c r="AA35" s="17">
        <f t="shared" si="11"/>
        <v>4.6101962966891721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6" t="s">
        <v>13</v>
      </c>
      <c r="C36" s="56"/>
      <c r="D36" s="56"/>
      <c r="E36" s="56"/>
      <c r="F36" s="56"/>
      <c r="G36" s="56"/>
      <c r="H36" s="56"/>
      <c r="I36" s="56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4392679.8100000005</v>
      </c>
      <c r="N36" s="17">
        <f>N37+N38</f>
        <v>4392679.8100000005</v>
      </c>
      <c r="O36" s="17">
        <f t="shared" ref="O36:S36" si="23">O37+O38</f>
        <v>30293470</v>
      </c>
      <c r="P36" s="17">
        <f t="shared" si="23"/>
        <v>3630740</v>
      </c>
      <c r="Q36" s="17">
        <f t="shared" ref="Q36" si="24">Q37+Q38</f>
        <v>833028.36</v>
      </c>
      <c r="R36" s="17">
        <f t="shared" si="23"/>
        <v>758348.3</v>
      </c>
      <c r="S36" s="17">
        <f t="shared" si="23"/>
        <v>2561845.94</v>
      </c>
      <c r="T36" s="17">
        <f t="shared" si="2"/>
        <v>-74680.059999999939</v>
      </c>
      <c r="U36" s="17">
        <f t="shared" si="3"/>
        <v>-27731624.059999999</v>
      </c>
      <c r="V36" s="17">
        <f t="shared" si="4"/>
        <v>8.4567596250941204</v>
      </c>
      <c r="W36" s="17">
        <f t="shared" si="5"/>
        <v>-1068894.06</v>
      </c>
      <c r="X36" s="17">
        <f t="shared" si="6"/>
        <v>70.559884210932196</v>
      </c>
      <c r="Y36" s="17">
        <f t="shared" si="7"/>
        <v>-1830833.8700000006</v>
      </c>
      <c r="Z36" s="17">
        <f t="shared" si="8"/>
        <v>58.320798483147342</v>
      </c>
      <c r="AA36" s="17">
        <f t="shared" si="11"/>
        <v>16.344488692428193</v>
      </c>
      <c r="AB36" s="17">
        <f>AB37+AB38</f>
        <v>43485252</v>
      </c>
    </row>
    <row r="37" spans="1:29" s="5" customFormat="1" ht="36" hidden="1" customHeight="1" x14ac:dyDescent="0.3">
      <c r="A37" s="9"/>
      <c r="B37" s="60" t="s">
        <v>14</v>
      </c>
      <c r="C37" s="60"/>
      <c r="D37" s="60"/>
      <c r="E37" s="60"/>
      <c r="F37" s="60"/>
      <c r="G37" s="60"/>
      <c r="H37" s="60"/>
      <c r="I37" s="60"/>
      <c r="J37" s="18">
        <v>25011552.5</v>
      </c>
      <c r="K37" s="18">
        <v>25635946.170000002</v>
      </c>
      <c r="L37" s="18">
        <f>K37</f>
        <v>25635946.170000002</v>
      </c>
      <c r="M37" s="18">
        <v>3860743.99</v>
      </c>
      <c r="N37" s="18">
        <f>M37</f>
        <v>3860743.99</v>
      </c>
      <c r="O37" s="18">
        <v>30293470</v>
      </c>
      <c r="P37" s="18">
        <v>3630740</v>
      </c>
      <c r="Q37" s="18">
        <v>833028.36</v>
      </c>
      <c r="R37" s="18">
        <v>754242.52</v>
      </c>
      <c r="S37" s="18">
        <v>2506459.02</v>
      </c>
      <c r="T37" s="18">
        <f t="shared" si="2"/>
        <v>-78785.839999999967</v>
      </c>
      <c r="U37" s="18">
        <f t="shared" si="3"/>
        <v>-27787010.98</v>
      </c>
      <c r="V37" s="18">
        <f t="shared" si="4"/>
        <v>8.2739251066318911</v>
      </c>
      <c r="W37" s="18">
        <f t="shared" si="5"/>
        <v>-1124280.98</v>
      </c>
      <c r="X37" s="18">
        <f t="shared" si="6"/>
        <v>69.034384725978725</v>
      </c>
      <c r="Y37" s="18">
        <f t="shared" si="7"/>
        <v>-1354284.9700000002</v>
      </c>
      <c r="Z37" s="18">
        <f t="shared" si="8"/>
        <v>64.921658273435526</v>
      </c>
      <c r="AA37" s="18">
        <f t="shared" si="11"/>
        <v>15.059884914713878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0" t="s">
        <v>12</v>
      </c>
      <c r="C38" s="60"/>
      <c r="D38" s="60"/>
      <c r="E38" s="60"/>
      <c r="F38" s="60"/>
      <c r="G38" s="60"/>
      <c r="H38" s="60"/>
      <c r="I38" s="60"/>
      <c r="J38" s="18">
        <v>43290.09</v>
      </c>
      <c r="K38" s="18">
        <v>1239656.32</v>
      </c>
      <c r="L38" s="18">
        <f>K38</f>
        <v>1239656.32</v>
      </c>
      <c r="M38" s="18">
        <v>531935.81999999995</v>
      </c>
      <c r="N38" s="18">
        <f>M38</f>
        <v>531935.81999999995</v>
      </c>
      <c r="O38" s="18">
        <v>0</v>
      </c>
      <c r="P38" s="18">
        <v>0</v>
      </c>
      <c r="Q38" s="18">
        <v>0</v>
      </c>
      <c r="R38" s="18">
        <v>4105.78</v>
      </c>
      <c r="S38" s="18">
        <v>55386.92</v>
      </c>
      <c r="T38" s="18">
        <f t="shared" si="2"/>
        <v>4105.78</v>
      </c>
      <c r="U38" s="18">
        <f t="shared" si="3"/>
        <v>55386.92</v>
      </c>
      <c r="V38" s="18">
        <v>0</v>
      </c>
      <c r="W38" s="18">
        <f t="shared" si="5"/>
        <v>55386.92</v>
      </c>
      <c r="X38" s="18">
        <v>0</v>
      </c>
      <c r="Y38" s="18">
        <f t="shared" si="7"/>
        <v>-476548.89999999997</v>
      </c>
      <c r="Z38" s="18">
        <f t="shared" si="8"/>
        <v>10.412331322226054</v>
      </c>
      <c r="AA38" s="18">
        <f t="shared" si="11"/>
        <v>42.909942975162657</v>
      </c>
      <c r="AB38" s="18">
        <v>0</v>
      </c>
    </row>
    <row r="39" spans="1:29" s="15" customFormat="1" ht="60" hidden="1" customHeight="1" x14ac:dyDescent="0.3">
      <c r="A39" s="14"/>
      <c r="B39" s="56" t="s">
        <v>11</v>
      </c>
      <c r="C39" s="56"/>
      <c r="D39" s="56"/>
      <c r="E39" s="56"/>
      <c r="F39" s="56"/>
      <c r="G39" s="56"/>
      <c r="H39" s="56"/>
      <c r="I39" s="56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269396.90000000002</v>
      </c>
      <c r="N39" s="17">
        <f>N40+N41</f>
        <v>269396.90000000002</v>
      </c>
      <c r="O39" s="17">
        <f t="shared" ref="O39:S39" si="26">O40+O41</f>
        <v>132000</v>
      </c>
      <c r="P39" s="17">
        <f t="shared" si="26"/>
        <v>46000</v>
      </c>
      <c r="Q39" s="17">
        <f t="shared" ref="Q39" si="27">Q40+Q41</f>
        <v>0</v>
      </c>
      <c r="R39" s="17">
        <f t="shared" si="26"/>
        <v>0</v>
      </c>
      <c r="S39" s="17">
        <f t="shared" si="26"/>
        <v>46698</v>
      </c>
      <c r="T39" s="17">
        <f t="shared" si="2"/>
        <v>0</v>
      </c>
      <c r="U39" s="17">
        <f t="shared" si="3"/>
        <v>-85302</v>
      </c>
      <c r="V39" s="17">
        <f t="shared" si="4"/>
        <v>35.377272727272732</v>
      </c>
      <c r="W39" s="17">
        <f t="shared" si="5"/>
        <v>698</v>
      </c>
      <c r="X39" s="17">
        <f t="shared" si="6"/>
        <v>101.51739130434783</v>
      </c>
      <c r="Y39" s="17">
        <f t="shared" si="7"/>
        <v>-222698.90000000002</v>
      </c>
      <c r="Z39" s="17">
        <f t="shared" si="8"/>
        <v>17.334275190249031</v>
      </c>
      <c r="AA39" s="17">
        <f t="shared" si="11"/>
        <v>6.2787196901836166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0" t="s">
        <v>47</v>
      </c>
      <c r="C40" s="60"/>
      <c r="D40" s="60"/>
      <c r="E40" s="60"/>
      <c r="F40" s="60"/>
      <c r="G40" s="60"/>
      <c r="H40" s="60"/>
      <c r="I40" s="60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>
        <v>0</v>
      </c>
      <c r="Y40" s="18">
        <f t="shared" si="7"/>
        <v>0</v>
      </c>
      <c r="Z40" s="18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60" t="s">
        <v>10</v>
      </c>
      <c r="C41" s="60"/>
      <c r="D41" s="60"/>
      <c r="E41" s="60"/>
      <c r="F41" s="60"/>
      <c r="G41" s="60"/>
      <c r="H41" s="60"/>
      <c r="I41" s="60"/>
      <c r="J41" s="18">
        <v>4127104.29</v>
      </c>
      <c r="K41" s="18">
        <v>4127104.29</v>
      </c>
      <c r="L41" s="18">
        <f t="shared" si="28"/>
        <v>4127104.29</v>
      </c>
      <c r="M41" s="18">
        <v>269396.90000000002</v>
      </c>
      <c r="N41" s="18">
        <f>M41</f>
        <v>269396.90000000002</v>
      </c>
      <c r="O41" s="18">
        <v>132000</v>
      </c>
      <c r="P41" s="18">
        <v>46000</v>
      </c>
      <c r="Q41" s="18">
        <v>0</v>
      </c>
      <c r="R41" s="18">
        <v>0</v>
      </c>
      <c r="S41" s="18">
        <v>46698</v>
      </c>
      <c r="T41" s="18">
        <f t="shared" si="2"/>
        <v>0</v>
      </c>
      <c r="U41" s="18">
        <f t="shared" si="3"/>
        <v>-85302</v>
      </c>
      <c r="V41" s="18">
        <f t="shared" si="4"/>
        <v>35.377272727272732</v>
      </c>
      <c r="W41" s="18">
        <f t="shared" si="5"/>
        <v>698</v>
      </c>
      <c r="X41" s="18">
        <f t="shared" si="6"/>
        <v>101.51739130434783</v>
      </c>
      <c r="Y41" s="18">
        <f t="shared" si="7"/>
        <v>-222698.90000000002</v>
      </c>
      <c r="Z41" s="18">
        <f t="shared" si="8"/>
        <v>17.334275190249031</v>
      </c>
      <c r="AA41" s="18">
        <f t="shared" si="11"/>
        <v>6.5275040578148324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6" t="s">
        <v>9</v>
      </c>
      <c r="C42" s="56"/>
      <c r="D42" s="56"/>
      <c r="E42" s="56"/>
      <c r="F42" s="56"/>
      <c r="G42" s="56"/>
      <c r="H42" s="56"/>
      <c r="I42" s="56"/>
      <c r="J42" s="17">
        <v>2200000</v>
      </c>
      <c r="K42" s="17">
        <v>2338187.02</v>
      </c>
      <c r="L42" s="17">
        <f t="shared" si="28"/>
        <v>2338187.02</v>
      </c>
      <c r="M42" s="17">
        <v>277473.17</v>
      </c>
      <c r="N42" s="17">
        <f>M42</f>
        <v>277473.17</v>
      </c>
      <c r="O42" s="17">
        <v>770140</v>
      </c>
      <c r="P42" s="17">
        <v>125179.05</v>
      </c>
      <c r="Q42" s="17">
        <v>59560.25</v>
      </c>
      <c r="R42" s="17">
        <v>26357.79</v>
      </c>
      <c r="S42" s="17">
        <v>209088.78</v>
      </c>
      <c r="T42" s="17">
        <f t="shared" si="2"/>
        <v>-33202.46</v>
      </c>
      <c r="U42" s="17">
        <f t="shared" si="3"/>
        <v>-561051.22</v>
      </c>
      <c r="V42" s="17">
        <f t="shared" si="4"/>
        <v>27.149450749214427</v>
      </c>
      <c r="W42" s="17">
        <f t="shared" si="5"/>
        <v>83909.73</v>
      </c>
      <c r="X42" s="17">
        <f t="shared" si="6"/>
        <v>167.03176769595231</v>
      </c>
      <c r="Y42" s="17">
        <f t="shared" si="7"/>
        <v>-68384.389999999985</v>
      </c>
      <c r="Z42" s="17">
        <f t="shared" si="8"/>
        <v>75.354593743243726</v>
      </c>
      <c r="AA42" s="17">
        <f t="shared" si="11"/>
        <v>11.867022082775911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47">
        <v>78148.89</v>
      </c>
      <c r="N52" s="35">
        <f>M52</f>
        <v>78148.89</v>
      </c>
      <c r="O52" s="35">
        <v>426910</v>
      </c>
      <c r="P52" s="18">
        <v>34000</v>
      </c>
      <c r="Q52" s="35">
        <v>4086.51</v>
      </c>
      <c r="R52" s="35">
        <v>2615.27</v>
      </c>
      <c r="S52" s="35">
        <v>16199.3</v>
      </c>
      <c r="T52" s="35">
        <f t="shared" si="2"/>
        <v>-1471.2400000000002</v>
      </c>
      <c r="U52" s="18">
        <f t="shared" si="3"/>
        <v>-410710.7</v>
      </c>
      <c r="V52" s="18">
        <f t="shared" si="4"/>
        <v>3.7945468599939094</v>
      </c>
      <c r="W52" s="18">
        <f t="shared" si="5"/>
        <v>-17800.7</v>
      </c>
      <c r="X52" s="18">
        <f t="shared" si="6"/>
        <v>47.644999999999996</v>
      </c>
      <c r="Y52" s="18">
        <f t="shared" si="7"/>
        <v>-61949.59</v>
      </c>
      <c r="Z52" s="18">
        <f t="shared" si="8"/>
        <v>20.728765309398508</v>
      </c>
      <c r="AA52" s="18">
        <f t="shared" si="11"/>
        <v>30.463120857161368</v>
      </c>
      <c r="AB52" s="35"/>
    </row>
    <row r="53" spans="1:28" s="15" customFormat="1" ht="36.75" hidden="1" customHeight="1" x14ac:dyDescent="0.3">
      <c r="A53" s="14"/>
      <c r="B53" s="56" t="s">
        <v>7</v>
      </c>
      <c r="C53" s="56"/>
      <c r="D53" s="56"/>
      <c r="E53" s="56"/>
      <c r="F53" s="56"/>
      <c r="G53" s="56"/>
      <c r="H53" s="56"/>
      <c r="I53" s="56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6972495.7800000003</v>
      </c>
      <c r="M53" s="17">
        <f t="shared" si="29"/>
        <v>256194.02</v>
      </c>
      <c r="N53" s="17">
        <f t="shared" si="29"/>
        <v>802514.02</v>
      </c>
      <c r="O53" s="17">
        <f t="shared" si="29"/>
        <v>5544443</v>
      </c>
      <c r="P53" s="17">
        <f t="shared" si="29"/>
        <v>5544443</v>
      </c>
      <c r="Q53" s="17">
        <f t="shared" si="29"/>
        <v>156920</v>
      </c>
      <c r="R53" s="17">
        <f t="shared" ref="R53:S53" si="30">R54+R55</f>
        <v>118194.22</v>
      </c>
      <c r="S53" s="17">
        <f t="shared" si="30"/>
        <v>1180898.27</v>
      </c>
      <c r="T53" s="17">
        <f t="shared" si="2"/>
        <v>-38725.78</v>
      </c>
      <c r="U53" s="17">
        <f t="shared" si="3"/>
        <v>-4363544.7300000004</v>
      </c>
      <c r="V53" s="17">
        <f t="shared" si="4"/>
        <v>21.298771941563832</v>
      </c>
      <c r="W53" s="17">
        <f t="shared" si="5"/>
        <v>-4363544.7300000004</v>
      </c>
      <c r="X53" s="17">
        <f t="shared" si="6"/>
        <v>21.298771941563832</v>
      </c>
      <c r="Y53" s="17">
        <f t="shared" si="7"/>
        <v>378384.25</v>
      </c>
      <c r="Z53" s="17">
        <f t="shared" si="8"/>
        <v>147.14986163107778</v>
      </c>
      <c r="AA53" s="17">
        <f t="shared" si="11"/>
        <v>11.509709655213301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256194.02</v>
      </c>
      <c r="N54" s="18">
        <f>M54</f>
        <v>256194.02</v>
      </c>
      <c r="O54" s="18">
        <v>0</v>
      </c>
      <c r="P54" s="18">
        <v>0</v>
      </c>
      <c r="Q54" s="18">
        <v>10470</v>
      </c>
      <c r="R54" s="18">
        <v>-1815.78</v>
      </c>
      <c r="S54" s="18">
        <v>119607.27</v>
      </c>
      <c r="T54" s="35">
        <f t="shared" si="2"/>
        <v>-12285.78</v>
      </c>
      <c r="U54" s="18">
        <f t="shared" si="3"/>
        <v>119607.27</v>
      </c>
      <c r="V54" s="18">
        <v>0</v>
      </c>
      <c r="W54" s="17">
        <f t="shared" ref="W54:W55" si="31">S54-P54</f>
        <v>119607.27</v>
      </c>
      <c r="X54" s="17">
        <v>0</v>
      </c>
      <c r="Y54" s="18">
        <f t="shared" si="7"/>
        <v>-136586.75</v>
      </c>
      <c r="Z54" s="18">
        <f t="shared" si="8"/>
        <v>46.686206805295463</v>
      </c>
      <c r="AA54" s="18">
        <f t="shared" si="11"/>
        <v>19.788481071026411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78</v>
      </c>
      <c r="J55" s="18">
        <v>0</v>
      </c>
      <c r="K55" s="18">
        <v>0</v>
      </c>
      <c r="L55" s="55">
        <f>K55+5677833.4</f>
        <v>5677833.4000000004</v>
      </c>
      <c r="M55" s="18">
        <v>0</v>
      </c>
      <c r="N55" s="55">
        <f>M55+546320</f>
        <v>546320</v>
      </c>
      <c r="O55" s="18">
        <v>5544443</v>
      </c>
      <c r="P55" s="18">
        <v>5544443</v>
      </c>
      <c r="Q55" s="18">
        <v>146450</v>
      </c>
      <c r="R55" s="18">
        <v>120010</v>
      </c>
      <c r="S55" s="18">
        <v>1061291</v>
      </c>
      <c r="T55" s="35">
        <f t="shared" si="2"/>
        <v>-26440</v>
      </c>
      <c r="U55" s="18">
        <f t="shared" si="3"/>
        <v>-4483152</v>
      </c>
      <c r="V55" s="18">
        <f t="shared" si="4"/>
        <v>19.141526028854479</v>
      </c>
      <c r="W55" s="17">
        <f t="shared" si="31"/>
        <v>-4483152</v>
      </c>
      <c r="X55" s="17">
        <f t="shared" ref="X55" si="32">S55/P55*100</f>
        <v>19.141526028854479</v>
      </c>
      <c r="Y55" s="18">
        <f t="shared" si="7"/>
        <v>514971</v>
      </c>
      <c r="Z55" s="18">
        <f t="shared" si="8"/>
        <v>194.26178796309856</v>
      </c>
      <c r="AA55" s="18"/>
      <c r="AB55" s="18"/>
    </row>
    <row r="56" spans="1:28" s="15" customFormat="1" ht="36.75" customHeight="1" x14ac:dyDescent="0.3">
      <c r="A56" s="14"/>
      <c r="B56" s="56" t="s">
        <v>1</v>
      </c>
      <c r="C56" s="56"/>
      <c r="D56" s="56"/>
      <c r="E56" s="56"/>
      <c r="F56" s="56"/>
      <c r="G56" s="56"/>
      <c r="H56" s="56"/>
      <c r="I56" s="56"/>
      <c r="J56" s="17">
        <f>J57+J58+J59+J60+J61+J62+J63</f>
        <v>1796348547.49</v>
      </c>
      <c r="K56" s="17">
        <f t="shared" ref="K56:S56" si="33">K57+K58+K59+K60+K61+K62+K63</f>
        <v>1731743649.9200001</v>
      </c>
      <c r="L56" s="17">
        <f t="shared" ref="L56:M56" si="34">L57+L58+L59+L60+L61+L62+L63</f>
        <v>1726065816.5200002</v>
      </c>
      <c r="M56" s="17">
        <f t="shared" si="34"/>
        <v>151415858.05000001</v>
      </c>
      <c r="N56" s="17">
        <f t="shared" ref="N56" si="35">N57+N58+N59+N60+N61+N62+N63</f>
        <v>150869538.05000001</v>
      </c>
      <c r="O56" s="17">
        <f t="shared" si="33"/>
        <v>1719078386.7999997</v>
      </c>
      <c r="P56" s="17">
        <f t="shared" si="33"/>
        <v>284492558.75</v>
      </c>
      <c r="Q56" s="17">
        <f t="shared" ref="Q56" si="36">Q57+Q58+Q59+Q60+Q61+Q62+Q63</f>
        <v>29610976.710000001</v>
      </c>
      <c r="R56" s="17">
        <f t="shared" si="33"/>
        <v>23375971.920000002</v>
      </c>
      <c r="S56" s="17">
        <f t="shared" si="33"/>
        <v>180107647.93000001</v>
      </c>
      <c r="T56" s="17">
        <f t="shared" si="2"/>
        <v>-6235004.7899999991</v>
      </c>
      <c r="U56" s="17">
        <f t="shared" si="3"/>
        <v>-1538970738.8699996</v>
      </c>
      <c r="V56" s="17">
        <f t="shared" si="4"/>
        <v>10.47698867677952</v>
      </c>
      <c r="W56" s="17">
        <f t="shared" si="5"/>
        <v>-104384910.81999999</v>
      </c>
      <c r="X56" s="17">
        <f t="shared" si="6"/>
        <v>63.308386244390661</v>
      </c>
      <c r="Y56" s="17">
        <f t="shared" si="7"/>
        <v>29238109.879999995</v>
      </c>
      <c r="Z56" s="17">
        <f t="shared" si="8"/>
        <v>119.379730499546</v>
      </c>
      <c r="AA56" s="17">
        <f t="shared" ref="AA56:AA64" si="37">N56/L56*100</f>
        <v>8.7406596322135002</v>
      </c>
      <c r="AB56" s="30"/>
    </row>
    <row r="57" spans="1:28" s="15" customFormat="1" ht="54.75" customHeight="1" x14ac:dyDescent="0.3">
      <c r="A57" s="14"/>
      <c r="B57" s="56" t="s">
        <v>6</v>
      </c>
      <c r="C57" s="56"/>
      <c r="D57" s="56"/>
      <c r="E57" s="56"/>
      <c r="F57" s="56"/>
      <c r="G57" s="56"/>
      <c r="H57" s="56"/>
      <c r="I57" s="56"/>
      <c r="J57" s="17">
        <v>426424900</v>
      </c>
      <c r="K57" s="17">
        <v>426424900</v>
      </c>
      <c r="L57" s="17">
        <f t="shared" ref="L57:L63" si="38">K57</f>
        <v>426424900</v>
      </c>
      <c r="M57" s="17">
        <v>67163000</v>
      </c>
      <c r="N57" s="17">
        <f>M57</f>
        <v>67163000</v>
      </c>
      <c r="O57" s="17">
        <v>436509000</v>
      </c>
      <c r="P57" s="17">
        <v>72751500</v>
      </c>
      <c r="Q57" s="17">
        <v>0</v>
      </c>
      <c r="R57" s="17">
        <v>14354954</v>
      </c>
      <c r="S57" s="17">
        <v>72751500</v>
      </c>
      <c r="T57" s="17">
        <f t="shared" si="2"/>
        <v>14354954</v>
      </c>
      <c r="U57" s="17">
        <f t="shared" si="3"/>
        <v>-363757500</v>
      </c>
      <c r="V57" s="17">
        <f t="shared" si="4"/>
        <v>16.666666666666664</v>
      </c>
      <c r="W57" s="17">
        <f t="shared" si="5"/>
        <v>0</v>
      </c>
      <c r="X57" s="17">
        <f t="shared" si="6"/>
        <v>100</v>
      </c>
      <c r="Y57" s="17">
        <f t="shared" si="7"/>
        <v>5588500</v>
      </c>
      <c r="Z57" s="17">
        <f t="shared" si="8"/>
        <v>108.32080163185087</v>
      </c>
      <c r="AA57" s="17">
        <f t="shared" si="37"/>
        <v>15.750252858123433</v>
      </c>
      <c r="AB57" s="30"/>
    </row>
    <row r="58" spans="1:28" s="15" customFormat="1" ht="55.5" customHeight="1" x14ac:dyDescent="0.3">
      <c r="A58" s="14"/>
      <c r="B58" s="56" t="s">
        <v>5</v>
      </c>
      <c r="C58" s="56"/>
      <c r="D58" s="56"/>
      <c r="E58" s="56"/>
      <c r="F58" s="56"/>
      <c r="G58" s="56"/>
      <c r="H58" s="56"/>
      <c r="I58" s="56"/>
      <c r="J58" s="17">
        <v>290914546.44999999</v>
      </c>
      <c r="K58" s="17">
        <v>276999912.48000002</v>
      </c>
      <c r="L58" s="17">
        <f t="shared" si="38"/>
        <v>276999912.48000002</v>
      </c>
      <c r="M58" s="17">
        <v>843422</v>
      </c>
      <c r="N58" s="17">
        <f>M58</f>
        <v>843422</v>
      </c>
      <c r="O58" s="17">
        <v>218559774.88</v>
      </c>
      <c r="P58" s="17">
        <v>7906031</v>
      </c>
      <c r="Q58" s="17">
        <v>800000</v>
      </c>
      <c r="R58" s="17">
        <v>0</v>
      </c>
      <c r="S58" s="17">
        <v>800000</v>
      </c>
      <c r="T58" s="17">
        <f t="shared" si="2"/>
        <v>-800000</v>
      </c>
      <c r="U58" s="17">
        <f t="shared" si="3"/>
        <v>-217759774.88</v>
      </c>
      <c r="V58" s="17">
        <f t="shared" si="4"/>
        <v>0.36603258785347814</v>
      </c>
      <c r="W58" s="17">
        <f t="shared" si="5"/>
        <v>-7106031</v>
      </c>
      <c r="X58" s="17">
        <f t="shared" si="6"/>
        <v>10.118857363448233</v>
      </c>
      <c r="Y58" s="17">
        <f t="shared" si="7"/>
        <v>-43422</v>
      </c>
      <c r="Z58" s="17">
        <f t="shared" si="8"/>
        <v>94.851687530085769</v>
      </c>
      <c r="AA58" s="17">
        <f t="shared" si="37"/>
        <v>0.30448457273823032</v>
      </c>
      <c r="AB58" s="30"/>
    </row>
    <row r="59" spans="1:28" s="15" customFormat="1" ht="55.5" customHeight="1" x14ac:dyDescent="0.3">
      <c r="A59" s="14"/>
      <c r="B59" s="56" t="s">
        <v>4</v>
      </c>
      <c r="C59" s="56"/>
      <c r="D59" s="56"/>
      <c r="E59" s="56"/>
      <c r="F59" s="56"/>
      <c r="G59" s="56"/>
      <c r="H59" s="56"/>
      <c r="I59" s="56"/>
      <c r="J59" s="17">
        <v>1066999039.4299999</v>
      </c>
      <c r="K59" s="17">
        <v>1016038865.97</v>
      </c>
      <c r="L59" s="17">
        <f t="shared" si="38"/>
        <v>1016038865.97</v>
      </c>
      <c r="M59" s="17">
        <v>150301955.34999999</v>
      </c>
      <c r="N59" s="17">
        <f>M59</f>
        <v>150301955.34999999</v>
      </c>
      <c r="O59" s="17">
        <v>1035992167.8</v>
      </c>
      <c r="P59" s="17">
        <v>198872847.75</v>
      </c>
      <c r="Q59" s="17">
        <v>28732271.75</v>
      </c>
      <c r="R59" s="17">
        <v>9021017.9199999999</v>
      </c>
      <c r="S59" s="17">
        <v>188021642.56</v>
      </c>
      <c r="T59" s="17">
        <f t="shared" si="2"/>
        <v>-19711253.829999998</v>
      </c>
      <c r="U59" s="17">
        <f t="shared" si="3"/>
        <v>-847970525.24000001</v>
      </c>
      <c r="V59" s="17">
        <f t="shared" si="4"/>
        <v>18.148944403631621</v>
      </c>
      <c r="W59" s="17">
        <f t="shared" si="5"/>
        <v>-10851205.189999998</v>
      </c>
      <c r="X59" s="17">
        <f t="shared" si="6"/>
        <v>94.543646700508418</v>
      </c>
      <c r="Y59" s="17">
        <f t="shared" si="7"/>
        <v>37719687.210000008</v>
      </c>
      <c r="Z59" s="17">
        <f t="shared" si="8"/>
        <v>125.09593911946403</v>
      </c>
      <c r="AA59" s="17">
        <f t="shared" si="37"/>
        <v>14.792933654807442</v>
      </c>
      <c r="AB59" s="30"/>
    </row>
    <row r="60" spans="1:28" s="15" customFormat="1" ht="37.5" customHeight="1" x14ac:dyDescent="0.3">
      <c r="A60" s="14"/>
      <c r="B60" s="56" t="s">
        <v>3</v>
      </c>
      <c r="C60" s="56"/>
      <c r="D60" s="56"/>
      <c r="E60" s="56"/>
      <c r="F60" s="56"/>
      <c r="G60" s="56"/>
      <c r="H60" s="56"/>
      <c r="I60" s="56"/>
      <c r="J60" s="17">
        <v>12583515.119999999</v>
      </c>
      <c r="K60" s="17">
        <v>11684333.98</v>
      </c>
      <c r="L60" s="17">
        <f t="shared" si="38"/>
        <v>11684333.98</v>
      </c>
      <c r="M60" s="17">
        <v>70797.55</v>
      </c>
      <c r="N60" s="17">
        <f>M60</f>
        <v>70797.55</v>
      </c>
      <c r="O60" s="17">
        <v>28017444.120000001</v>
      </c>
      <c r="P60" s="17">
        <v>4962180</v>
      </c>
      <c r="Q60" s="17">
        <v>8253.2999999999993</v>
      </c>
      <c r="R60" s="17">
        <v>0</v>
      </c>
      <c r="S60" s="17">
        <v>2572067.2999999998</v>
      </c>
      <c r="T60" s="17">
        <f t="shared" si="2"/>
        <v>-8253.2999999999993</v>
      </c>
      <c r="U60" s="17">
        <f t="shared" si="3"/>
        <v>-25445376.82</v>
      </c>
      <c r="V60" s="17">
        <f t="shared" si="4"/>
        <v>9.1802353169108404</v>
      </c>
      <c r="W60" s="17">
        <f t="shared" si="5"/>
        <v>-2390112.7000000002</v>
      </c>
      <c r="X60" s="17">
        <f t="shared" si="6"/>
        <v>51.833413943065345</v>
      </c>
      <c r="Y60" s="17">
        <f t="shared" si="7"/>
        <v>2501269.75</v>
      </c>
      <c r="Z60" s="17">
        <f t="shared" si="8"/>
        <v>3632.9891359234884</v>
      </c>
      <c r="AA60" s="17">
        <f t="shared" si="37"/>
        <v>0.60591857542914906</v>
      </c>
      <c r="AB60" s="30"/>
    </row>
    <row r="61" spans="1:28" s="15" customFormat="1" ht="39" customHeight="1" x14ac:dyDescent="0.3">
      <c r="A61" s="14"/>
      <c r="B61" s="56" t="s">
        <v>2</v>
      </c>
      <c r="C61" s="56"/>
      <c r="D61" s="56"/>
      <c r="E61" s="56"/>
      <c r="F61" s="56"/>
      <c r="G61" s="56"/>
      <c r="H61" s="56"/>
      <c r="I61" s="56"/>
      <c r="J61" s="17">
        <v>4835497.8</v>
      </c>
      <c r="K61" s="17">
        <v>6004588.7999999998</v>
      </c>
      <c r="L61" s="27">
        <f>K61-5677833.4</f>
        <v>326755.39999999944</v>
      </c>
      <c r="M61" s="17">
        <v>551362.72</v>
      </c>
      <c r="N61" s="27">
        <f>M61-546320</f>
        <v>5042.7199999999721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2"/>
        <v>0</v>
      </c>
      <c r="U61" s="17">
        <f t="shared" si="3"/>
        <v>0</v>
      </c>
      <c r="V61" s="17">
        <v>0</v>
      </c>
      <c r="W61" s="17">
        <f t="shared" si="5"/>
        <v>0</v>
      </c>
      <c r="X61" s="17">
        <v>0</v>
      </c>
      <c r="Y61" s="17">
        <f t="shared" si="7"/>
        <v>-5042.7199999999721</v>
      </c>
      <c r="Z61" s="17">
        <f t="shared" si="8"/>
        <v>0</v>
      </c>
      <c r="AA61" s="17">
        <f t="shared" si="37"/>
        <v>1.5432705932327302</v>
      </c>
      <c r="AB61" s="30"/>
    </row>
    <row r="62" spans="1:28" s="15" customFormat="1" ht="168.75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8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0</v>
      </c>
      <c r="S62" s="17">
        <v>531237.37</v>
      </c>
      <c r="T62" s="17">
        <f t="shared" si="2"/>
        <v>0</v>
      </c>
      <c r="U62" s="17">
        <f t="shared" si="3"/>
        <v>531237.37</v>
      </c>
      <c r="V62" s="17">
        <v>0</v>
      </c>
      <c r="W62" s="17">
        <f t="shared" si="5"/>
        <v>531237.37</v>
      </c>
      <c r="X62" s="17">
        <v>0</v>
      </c>
      <c r="Y62" s="17">
        <f t="shared" si="7"/>
        <v>531237.37</v>
      </c>
      <c r="Z62" s="17">
        <v>0</v>
      </c>
      <c r="AA62" s="17" t="e">
        <f t="shared" si="37"/>
        <v>#DIV/0!</v>
      </c>
      <c r="AB62" s="30"/>
    </row>
    <row r="63" spans="1:28" s="15" customFormat="1" ht="99.75" customHeight="1" x14ac:dyDescent="0.3">
      <c r="A63" s="14"/>
      <c r="B63" s="56" t="s">
        <v>0</v>
      </c>
      <c r="C63" s="56"/>
      <c r="D63" s="56"/>
      <c r="E63" s="56"/>
      <c r="F63" s="56"/>
      <c r="G63" s="56"/>
      <c r="H63" s="56"/>
      <c r="I63" s="56"/>
      <c r="J63" s="17">
        <v>-5408951.3099999996</v>
      </c>
      <c r="K63" s="17">
        <v>-5408951.3099999996</v>
      </c>
      <c r="L63" s="17">
        <f t="shared" si="38"/>
        <v>-5408951.3099999996</v>
      </c>
      <c r="M63" s="17">
        <v>-67514679.569999993</v>
      </c>
      <c r="N63" s="17">
        <f>M63</f>
        <v>-67514679.569999993</v>
      </c>
      <c r="O63" s="17">
        <v>0</v>
      </c>
      <c r="P63" s="17">
        <v>0</v>
      </c>
      <c r="Q63" s="17">
        <v>70451.66</v>
      </c>
      <c r="R63" s="17">
        <v>0</v>
      </c>
      <c r="S63" s="17">
        <v>-84568799.299999997</v>
      </c>
      <c r="T63" s="17">
        <f t="shared" si="2"/>
        <v>-70451.66</v>
      </c>
      <c r="U63" s="17">
        <f t="shared" si="3"/>
        <v>-84568799.299999997</v>
      </c>
      <c r="V63" s="17">
        <v>0</v>
      </c>
      <c r="W63" s="17">
        <f t="shared" si="5"/>
        <v>-84568799.299999997</v>
      </c>
      <c r="X63" s="17">
        <v>0</v>
      </c>
      <c r="Y63" s="17">
        <f t="shared" si="7"/>
        <v>-17054119.730000004</v>
      </c>
      <c r="Z63" s="17">
        <f t="shared" si="8"/>
        <v>125.25986917010854</v>
      </c>
      <c r="AA63" s="17">
        <f t="shared" si="37"/>
        <v>1248.2027605828087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9">J56+J7</f>
        <v>2135801802.4200001</v>
      </c>
      <c r="K64" s="18">
        <f t="shared" si="39"/>
        <v>2092393430.8699999</v>
      </c>
      <c r="L64" s="18">
        <f t="shared" si="39"/>
        <v>2074760242.5439751</v>
      </c>
      <c r="M64" s="18">
        <f t="shared" si="39"/>
        <v>189398349.65000001</v>
      </c>
      <c r="N64" s="18">
        <f t="shared" si="39"/>
        <v>187296763.52318344</v>
      </c>
      <c r="O64" s="18">
        <f t="shared" si="39"/>
        <v>2072579769.7999997</v>
      </c>
      <c r="P64" s="18">
        <f t="shared" si="39"/>
        <v>328021650.90999997</v>
      </c>
      <c r="Q64" s="18">
        <f t="shared" ref="Q64" si="40">Q56+Q7</f>
        <v>35166250.420000002</v>
      </c>
      <c r="R64" s="18">
        <f t="shared" si="39"/>
        <v>31588630.060000002</v>
      </c>
      <c r="S64" s="18">
        <f t="shared" si="39"/>
        <v>213821262.81999999</v>
      </c>
      <c r="T64" s="18">
        <f t="shared" si="2"/>
        <v>-3577620.3599999994</v>
      </c>
      <c r="U64" s="18">
        <f t="shared" si="3"/>
        <v>-1858758506.9799998</v>
      </c>
      <c r="V64" s="18">
        <f t="shared" si="4"/>
        <v>10.316672291008292</v>
      </c>
      <c r="W64" s="17">
        <f t="shared" si="5"/>
        <v>-114200388.08999997</v>
      </c>
      <c r="X64" s="17">
        <f t="shared" si="6"/>
        <v>65.185106600986714</v>
      </c>
      <c r="Y64" s="18">
        <f t="shared" si="7"/>
        <v>26524499.296816558</v>
      </c>
      <c r="Z64" s="18">
        <f t="shared" si="8"/>
        <v>114.16174994050732</v>
      </c>
      <c r="AA64" s="17">
        <f t="shared" si="37"/>
        <v>9.0273931263271567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1"/>
      <c r="X65" s="51"/>
      <c r="Y65" s="10"/>
      <c r="Z65" s="10"/>
      <c r="AA65" s="10"/>
    </row>
    <row r="66" spans="1:27" s="5" customFormat="1" ht="62.25" customHeight="1" x14ac:dyDescent="0.3">
      <c r="I66" s="66" t="s">
        <v>89</v>
      </c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67"/>
      <c r="U66" s="67"/>
      <c r="V66" s="68" t="s">
        <v>50</v>
      </c>
      <c r="W66" s="67"/>
      <c r="X66" s="69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2021-02-19T08:13:47Z</cp:lastPrinted>
  <dcterms:created xsi:type="dcterms:W3CDTF">2018-12-30T09:36:16Z</dcterms:created>
  <dcterms:modified xsi:type="dcterms:W3CDTF">2021-02-19T08:13:48Z</dcterms:modified>
</cp:coreProperties>
</file>