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8.12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6" i="2" l="1"/>
  <c r="X17" i="2"/>
  <c r="X18" i="2"/>
  <c r="X19" i="2"/>
  <c r="X25" i="2"/>
  <c r="X26" i="2"/>
  <c r="X28" i="2"/>
  <c r="X29" i="2"/>
  <c r="X30" i="2"/>
  <c r="X54" i="2"/>
  <c r="X55" i="2"/>
  <c r="X56" i="2"/>
  <c r="X57" i="2"/>
  <c r="X58" i="2"/>
  <c r="X59" i="2"/>
  <c r="X60" i="2"/>
  <c r="X61" i="2"/>
  <c r="W16" i="2"/>
  <c r="W17" i="2"/>
  <c r="W18" i="2"/>
  <c r="W19" i="2"/>
  <c r="W25" i="2"/>
  <c r="W26" i="2"/>
  <c r="W28" i="2"/>
  <c r="W29" i="2"/>
  <c r="W30" i="2"/>
  <c r="W54" i="2"/>
  <c r="W55" i="2"/>
  <c r="W56" i="2"/>
  <c r="W57" i="2"/>
  <c r="W58" i="2"/>
  <c r="W59" i="2"/>
  <c r="W60" i="2"/>
  <c r="W61" i="2"/>
  <c r="V8" i="2"/>
  <c r="V9" i="2"/>
  <c r="V10" i="2"/>
  <c r="V11" i="2"/>
  <c r="V12" i="2"/>
  <c r="V13" i="2"/>
  <c r="V15" i="2"/>
  <c r="V16" i="2"/>
  <c r="V17" i="2"/>
  <c r="V18" i="2"/>
  <c r="V19" i="2"/>
  <c r="V20" i="2"/>
  <c r="V21" i="2"/>
  <c r="V24" i="2"/>
  <c r="V25" i="2"/>
  <c r="V26" i="2"/>
  <c r="V27" i="2"/>
  <c r="V28" i="2"/>
  <c r="V29" i="2"/>
  <c r="V30" i="2"/>
  <c r="V32" i="2"/>
  <c r="V34" i="2"/>
  <c r="V35" i="2"/>
  <c r="V37" i="2"/>
  <c r="V38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4" i="2"/>
  <c r="V55" i="2"/>
  <c r="V56" i="2"/>
  <c r="V57" i="2"/>
  <c r="V58" i="2"/>
  <c r="V59" i="2"/>
  <c r="V61" i="2"/>
  <c r="U8" i="2"/>
  <c r="U9" i="2"/>
  <c r="U10" i="2"/>
  <c r="U11" i="2"/>
  <c r="U12" i="2"/>
  <c r="U13" i="2"/>
  <c r="U15" i="2"/>
  <c r="U16" i="2"/>
  <c r="U17" i="2"/>
  <c r="U18" i="2"/>
  <c r="U19" i="2"/>
  <c r="U20" i="2"/>
  <c r="U21" i="2"/>
  <c r="U22" i="2"/>
  <c r="U24" i="2"/>
  <c r="U25" i="2"/>
  <c r="U26" i="2"/>
  <c r="U27" i="2"/>
  <c r="U28" i="2"/>
  <c r="U29" i="2"/>
  <c r="U30" i="2"/>
  <c r="U32" i="2"/>
  <c r="U34" i="2"/>
  <c r="U35" i="2"/>
  <c r="U37" i="2"/>
  <c r="U38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S54" i="2" l="1"/>
  <c r="S39" i="2"/>
  <c r="S36" i="2"/>
  <c r="S33" i="2"/>
  <c r="S31" i="2"/>
  <c r="S14" i="2"/>
  <c r="S23" i="2" l="1"/>
  <c r="S7" i="2"/>
  <c r="S62" i="2" l="1"/>
  <c r="Q54" i="2"/>
  <c r="Q39" i="2"/>
  <c r="Q36" i="2"/>
  <c r="Q33" i="2"/>
  <c r="Q31" i="2"/>
  <c r="Q14" i="2"/>
  <c r="Q23" i="2" l="1"/>
  <c r="Q7" i="2" s="1"/>
  <c r="Q62" i="2" s="1"/>
  <c r="N61" i="2"/>
  <c r="N60" i="2"/>
  <c r="N59" i="2"/>
  <c r="N58" i="2"/>
  <c r="N57" i="2"/>
  <c r="N56" i="2"/>
  <c r="N55" i="2"/>
  <c r="N54" i="2" s="1"/>
  <c r="M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M39" i="2"/>
  <c r="N38" i="2"/>
  <c r="N37" i="2"/>
  <c r="M36" i="2"/>
  <c r="N35" i="2"/>
  <c r="N34" i="2"/>
  <c r="M33" i="2"/>
  <c r="N32" i="2"/>
  <c r="M31" i="2"/>
  <c r="M23" i="2" s="1"/>
  <c r="N27" i="2"/>
  <c r="N24" i="2"/>
  <c r="N22" i="2"/>
  <c r="N21" i="2"/>
  <c r="N20" i="2"/>
  <c r="N15" i="2"/>
  <c r="M14" i="2"/>
  <c r="N13" i="2"/>
  <c r="N12" i="2"/>
  <c r="N11" i="2"/>
  <c r="N10" i="2"/>
  <c r="N9" i="2"/>
  <c r="N8" i="2"/>
  <c r="M7" i="2" l="1"/>
  <c r="X8" i="2"/>
  <c r="W8" i="2"/>
  <c r="X20" i="2"/>
  <c r="W20" i="2"/>
  <c r="X41" i="2"/>
  <c r="W41" i="2"/>
  <c r="X49" i="2"/>
  <c r="W49" i="2"/>
  <c r="X53" i="2"/>
  <c r="W53" i="2"/>
  <c r="X10" i="2"/>
  <c r="W10" i="2"/>
  <c r="X22" i="2"/>
  <c r="W22" i="2"/>
  <c r="X35" i="2"/>
  <c r="W35" i="2"/>
  <c r="X43" i="2"/>
  <c r="W43" i="2"/>
  <c r="X47" i="2"/>
  <c r="W47" i="2"/>
  <c r="X51" i="2"/>
  <c r="W51" i="2"/>
  <c r="X11" i="2"/>
  <c r="W11" i="2"/>
  <c r="N14" i="2"/>
  <c r="X15" i="2"/>
  <c r="W15" i="2"/>
  <c r="N31" i="2"/>
  <c r="X32" i="2"/>
  <c r="W32" i="2"/>
  <c r="N39" i="2"/>
  <c r="X40" i="2"/>
  <c r="W40" i="2"/>
  <c r="X44" i="2"/>
  <c r="W44" i="2"/>
  <c r="X48" i="2"/>
  <c r="W48" i="2"/>
  <c r="X52" i="2"/>
  <c r="W52" i="2"/>
  <c r="X12" i="2"/>
  <c r="W12" i="2"/>
  <c r="X24" i="2"/>
  <c r="W24" i="2"/>
  <c r="N36" i="2"/>
  <c r="X37" i="2"/>
  <c r="W37" i="2"/>
  <c r="X45" i="2"/>
  <c r="W45" i="2"/>
  <c r="X9" i="2"/>
  <c r="W9" i="2"/>
  <c r="X13" i="2"/>
  <c r="W13" i="2"/>
  <c r="X21" i="2"/>
  <c r="W21" i="2"/>
  <c r="X27" i="2"/>
  <c r="W27" i="2"/>
  <c r="N33" i="2"/>
  <c r="X34" i="2"/>
  <c r="W34" i="2"/>
  <c r="X38" i="2"/>
  <c r="W38" i="2"/>
  <c r="X42" i="2"/>
  <c r="W42" i="2"/>
  <c r="X46" i="2"/>
  <c r="W46" i="2"/>
  <c r="X50" i="2"/>
  <c r="W50" i="2"/>
  <c r="M62" i="2"/>
  <c r="N23" i="2"/>
  <c r="W39" i="2" l="1"/>
  <c r="X39" i="2"/>
  <c r="N7" i="2"/>
  <c r="X23" i="2"/>
  <c r="W23" i="2"/>
  <c r="X33" i="2"/>
  <c r="W33" i="2"/>
  <c r="W14" i="2"/>
  <c r="X14" i="2"/>
  <c r="W36" i="2"/>
  <c r="X36" i="2"/>
  <c r="W31" i="2"/>
  <c r="X31" i="2"/>
  <c r="T53" i="2"/>
  <c r="N62" i="2" l="1"/>
  <c r="X7" i="2"/>
  <c r="R54" i="2"/>
  <c r="X62" i="2" l="1"/>
  <c r="W62" i="2"/>
  <c r="R33" i="2"/>
  <c r="R39" i="2" l="1"/>
  <c r="P39" i="2" l="1"/>
  <c r="U39" i="2" l="1"/>
  <c r="V39" i="2"/>
  <c r="Y16" i="2"/>
  <c r="Y17" i="2"/>
  <c r="Y18" i="2"/>
  <c r="Y19" i="2"/>
  <c r="Y25" i="2"/>
  <c r="Y26" i="2"/>
  <c r="Y28" i="2"/>
  <c r="Y29" i="2"/>
  <c r="Y30" i="2"/>
  <c r="R36" i="2" l="1"/>
  <c r="P54" i="2" l="1"/>
  <c r="P36" i="2"/>
  <c r="P33" i="2"/>
  <c r="P31" i="2"/>
  <c r="P14" i="2"/>
  <c r="U31" i="2" l="1"/>
  <c r="V31" i="2"/>
  <c r="U14" i="2"/>
  <c r="V14" i="2"/>
  <c r="V33" i="2"/>
  <c r="U33" i="2"/>
  <c r="V36" i="2"/>
  <c r="U36" i="2"/>
  <c r="P23" i="2"/>
  <c r="V23" i="2" l="1"/>
  <c r="U23" i="2"/>
  <c r="P7" i="2"/>
  <c r="P62" i="2" s="1"/>
  <c r="T52" i="2"/>
  <c r="V62" i="2" l="1"/>
  <c r="U62" i="2"/>
  <c r="L43" i="2"/>
  <c r="L44" i="2"/>
  <c r="L45" i="2"/>
  <c r="L46" i="2"/>
  <c r="L47" i="2"/>
  <c r="L48" i="2"/>
  <c r="L49" i="2"/>
  <c r="L50" i="2"/>
  <c r="L51" i="2"/>
  <c r="L52" i="2"/>
  <c r="Y52" i="2" s="1"/>
  <c r="R31" i="2" l="1"/>
  <c r="R23" i="2" s="1"/>
  <c r="T61" i="2"/>
  <c r="T60" i="2"/>
  <c r="T59" i="2"/>
  <c r="T58" i="2"/>
  <c r="T57" i="2"/>
  <c r="T56" i="2"/>
  <c r="T55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5" i="2"/>
  <c r="T13" i="2"/>
  <c r="T12" i="2"/>
  <c r="T11" i="2"/>
  <c r="T10" i="2"/>
  <c r="T9" i="2"/>
  <c r="T8" i="2"/>
  <c r="T54" i="2"/>
  <c r="T39" i="2"/>
  <c r="T36" i="2"/>
  <c r="R14" i="2"/>
  <c r="T14" i="2" s="1"/>
  <c r="T31" i="2" l="1"/>
  <c r="T23" i="2"/>
  <c r="R7" i="2" l="1"/>
  <c r="T7" i="2" s="1"/>
  <c r="R62" i="2" l="1"/>
  <c r="T62" i="2" s="1"/>
  <c r="O37" i="2"/>
  <c r="L35" i="2"/>
  <c r="L61" i="2"/>
  <c r="L60" i="2"/>
  <c r="L59" i="2"/>
  <c r="L58" i="2"/>
  <c r="L57" i="2"/>
  <c r="L56" i="2"/>
  <c r="L55" i="2"/>
  <c r="L53" i="2"/>
  <c r="L42" i="2"/>
  <c r="L41" i="2"/>
  <c r="L40" i="2"/>
  <c r="L38" i="2"/>
  <c r="L37" i="2"/>
  <c r="L34" i="2"/>
  <c r="L32" i="2"/>
  <c r="L24" i="2"/>
  <c r="L27" i="2"/>
  <c r="L22" i="2"/>
  <c r="L21" i="2"/>
  <c r="L15" i="2"/>
  <c r="L20" i="2"/>
  <c r="L13" i="2"/>
  <c r="L12" i="2"/>
  <c r="L11" i="2"/>
  <c r="L10" i="2"/>
  <c r="L9" i="2"/>
  <c r="L8" i="2"/>
  <c r="Y42" i="2" l="1"/>
  <c r="Y24" i="2"/>
  <c r="Y15" i="2"/>
  <c r="Y8" i="2"/>
  <c r="Z36" i="2"/>
  <c r="Y40" i="2" l="1"/>
  <c r="Y46" i="2"/>
  <c r="Y32" i="2"/>
  <c r="Y51" i="2"/>
  <c r="Y47" i="2"/>
  <c r="Y22" i="2"/>
  <c r="Y49" i="2"/>
  <c r="Y45" i="2"/>
  <c r="Y61" i="2"/>
  <c r="Y50" i="2"/>
  <c r="Y43" i="2"/>
  <c r="Y48" i="2"/>
  <c r="Y44" i="2"/>
  <c r="Y60" i="2"/>
  <c r="Y34" i="2"/>
  <c r="Y56" i="2"/>
  <c r="Y55" i="2"/>
  <c r="Y41" i="2"/>
  <c r="Y38" i="2"/>
  <c r="Y9" i="2"/>
  <c r="Y59" i="2"/>
  <c r="Y58" i="2"/>
  <c r="Y57" i="2"/>
  <c r="Y53" i="2"/>
  <c r="Y37" i="2"/>
  <c r="Y35" i="2"/>
  <c r="Y27" i="2"/>
  <c r="Y21" i="2"/>
  <c r="Y20" i="2"/>
  <c r="Y13" i="2"/>
  <c r="Y12" i="2"/>
  <c r="Y11" i="2"/>
  <c r="Y10" i="2"/>
  <c r="Z39" i="2"/>
  <c r="Z33" i="2"/>
  <c r="Z31" i="2" l="1"/>
  <c r="Z30" i="2"/>
  <c r="Z29" i="2"/>
  <c r="Z28" i="2"/>
  <c r="Z26" i="2"/>
  <c r="Z25" i="2"/>
  <c r="Z22" i="2"/>
  <c r="Z19" i="2"/>
  <c r="Z18" i="2"/>
  <c r="Z17" i="2"/>
  <c r="Z16" i="2"/>
  <c r="Z14" i="2" l="1"/>
  <c r="L14" i="2" l="1"/>
  <c r="Y14" i="2" s="1"/>
  <c r="Z23" i="2" l="1"/>
  <c r="J14" i="2"/>
  <c r="J31" i="2"/>
  <c r="J33" i="2"/>
  <c r="J36" i="2"/>
  <c r="J39" i="2"/>
  <c r="J54" i="2"/>
  <c r="J23" i="2" l="1"/>
  <c r="J7" i="2" s="1"/>
  <c r="J62" i="2" s="1"/>
  <c r="L54" i="2" l="1"/>
  <c r="Y54" i="2" s="1"/>
  <c r="L39" i="2"/>
  <c r="Y39" i="2" s="1"/>
  <c r="L36" i="2"/>
  <c r="Y36" i="2" s="1"/>
  <c r="L33" i="2"/>
  <c r="Y33" i="2" s="1"/>
  <c r="L31" i="2"/>
  <c r="Y31" i="2" s="1"/>
  <c r="L23" i="2" l="1"/>
  <c r="Y23" i="2" s="1"/>
  <c r="L7" i="2" l="1"/>
  <c r="L62" i="2" s="1"/>
  <c r="Y7" i="2" l="1"/>
  <c r="Y62" i="2" l="1"/>
  <c r="Z7" i="2"/>
  <c r="O33" i="2" l="1"/>
  <c r="K33" i="2"/>
  <c r="K54" i="2" l="1"/>
  <c r="O54" i="2"/>
  <c r="O39" i="2"/>
  <c r="K39" i="2"/>
  <c r="O14" i="2" l="1"/>
  <c r="K14" i="2"/>
  <c r="O31" i="2"/>
  <c r="O23" i="2" s="1"/>
  <c r="K31" i="2"/>
  <c r="O36" i="2"/>
  <c r="K36" i="2"/>
  <c r="K23" i="2" l="1"/>
  <c r="O7" i="2"/>
  <c r="O62" i="2" s="1"/>
  <c r="V7" i="2" l="1"/>
  <c r="U7" i="2"/>
  <c r="K7" i="2"/>
  <c r="K62" i="2" s="1"/>
  <c r="W7" i="2"/>
</calcChain>
</file>

<file path=xl/sharedStrings.xml><?xml version="1.0" encoding="utf-8"?>
<sst xmlns="http://schemas.openxmlformats.org/spreadsheetml/2006/main" count="133" uniqueCount="85">
  <si>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</si>
  <si>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</si>
  <si>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</si>
  <si>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</si>
  <si>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</si>
  <si>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</si>
  <si>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</si>
  <si>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</si>
  <si>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</si>
  <si>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</si>
  <si>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</si>
  <si>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</si>
  <si>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</si>
  <si>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</si>
  <si>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</si>
  <si>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</si>
  <si>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</si>
  <si>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</si>
  <si>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</si>
  <si>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</si>
  <si>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</si>
  <si>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</si>
  <si>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</si>
  <si>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</si>
  <si>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</si>
  <si>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</si>
  <si>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</si>
  <si>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</si>
  <si>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</si>
  <si>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</si>
  <si>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</si>
  <si>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</si>
  <si>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</si>
  <si>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</si>
  <si>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</si>
  <si>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</si>
  <si>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</si>
  <si>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</si>
  <si>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</si>
  <si>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</si>
  <si>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</si>
  <si>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</si>
  <si>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</si>
  <si>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</si>
  <si>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</si>
  <si>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</si>
  <si>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</si>
  <si>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</si>
  <si>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</si>
  <si>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</si>
  <si>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</si>
  <si>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10900000 ЗАДОЛЖЕННОСТЬ И ПЕРЕРАСЧЕТЫ ПО ОТМЕНЕННЫМ НАЛОГАМ, СБОРАМ И ИНЫМ ОБЯЗАТЕЛЬНЫМ ПЛАТЕЖАМ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</si>
  <si>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</si>
  <si>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</si>
  <si>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</si>
  <si>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</si>
  <si>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</si>
  <si>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</si>
  <si>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</si>
  <si>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</si>
  <si>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</si>
  <si>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</si>
  <si>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</si>
  <si>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</si>
  <si>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</si>
  <si>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</si>
  <si>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</si>
  <si>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</si>
  <si>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ФАКТ за 2019 г</t>
  </si>
  <si>
    <t>ФАКТ за 2019 г (в сопоставимых условиях 2020 года)</t>
  </si>
  <si>
    <t>откл.+- от плана 2020 г</t>
  </si>
  <si>
    <t>откл.+- от исполнения за 2019 г (в сопостав.усл. 2020 г)</t>
  </si>
  <si>
    <t>% исполнения за 2019 (к факту в сопост усл)</t>
  </si>
  <si>
    <t>План по доходам с учетом изменений на 2019 г</t>
  </si>
  <si>
    <t>откл.+- недели Т/П</t>
  </si>
  <si>
    <t>в т.ч. 601 Администрация БГО СК</t>
  </si>
  <si>
    <t>Утвержденный план по доходам на 2020 г на год (уточненный, с учетом изменений)</t>
  </si>
  <si>
    <t>Исполнено по 17.12.2019 год</t>
  </si>
  <si>
    <t>Исполнено на 17.12.2019 год (в сопоставимых условиях 2020 года)</t>
  </si>
  <si>
    <t>с 04.12.2020 по 10.12.2020 (неделя) П</t>
  </si>
  <si>
    <t>с 11.12.2020 по 17.12.2020 (неделя) Т</t>
  </si>
  <si>
    <t>с 01.01.2020 по 17.12.2020</t>
  </si>
  <si>
    <t xml:space="preserve">Исполняющий обязанности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 </t>
  </si>
  <si>
    <t>Информация об исполнении бюджета Благодарненского городского округа Ставропольского края по доходам по состоянию на 17 декабря 2020 года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</si>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</sst>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1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9" xfId="1" applyFont="1" applyBorder="1" applyProtection="1">
      <protection hidden="1"/>
    </xf>
    <xf numFmtId="164" fontId="3" fillId="0" borderId="9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3" borderId="1" xfId="1" applyNumberFormat="1" applyFont="1" applyFill="1" applyBorder="1" applyAlignment="1" applyProtection="1">
      <alignment horizontal="right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center"/>
    </xf>
    <xf numFmtId="0" fontId="4" fillId="0" borderId="0" xfId="1" applyFont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2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A3" sqref="A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18.28515625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3.140625" style="1" hidden="1" customWidth="1"/>
    <col min="16" max="16" width="23.140625" style="1" customWidth="1"/>
    <col min="17" max="17" width="20" style="1" hidden="1" customWidth="1"/>
    <col min="18" max="18" width="18.42578125" style="1" hidden="1" customWidth="1"/>
    <col min="19" max="19" width="22.140625" style="1" customWidth="1"/>
    <col min="20" max="20" width="19.140625" style="1" hidden="1" customWidth="1"/>
    <col min="21" max="21" width="22" style="1" customWidth="1"/>
    <col min="22" max="22" width="11.42578125" style="1" customWidth="1"/>
    <col min="23" max="23" width="20.28515625" style="1" customWidth="1"/>
    <col min="24" max="24" width="11.5703125" style="1" customWidth="1"/>
    <col min="25" max="25" width="12.42578125" style="1" hidden="1" customWidth="1"/>
    <col min="26" max="26" width="19.42578125" style="1" hidden="1" customWidth="1"/>
    <col min="27" max="27" width="9.140625" style="1" hidden="1" customWidth="1"/>
    <col min="28" max="236" width="9.140625" style="1" customWidth="1"/>
    <col min="237" max="16384" width="9.140625" style="1"/>
  </cols>
  <sheetData>
    <row r="1" spans="1:27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s="5" customFormat="1" ht="20.25" customHeight="1" x14ac:dyDescent="0.3">
      <c r="A2" s="8" t="s">
        <v>83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7" s="5" customFormat="1" ht="18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70" t="s">
        <v>84</v>
      </c>
      <c r="Y3" s="4"/>
    </row>
    <row r="4" spans="1:27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6" t="s">
        <v>43</v>
      </c>
      <c r="J4" s="60" t="s">
        <v>73</v>
      </c>
      <c r="K4" s="60" t="s">
        <v>68</v>
      </c>
      <c r="L4" s="54" t="s">
        <v>69</v>
      </c>
      <c r="M4" s="66" t="s">
        <v>77</v>
      </c>
      <c r="N4" s="54" t="s">
        <v>78</v>
      </c>
      <c r="O4" s="61" t="s">
        <v>76</v>
      </c>
      <c r="P4" s="62"/>
      <c r="Q4" s="57" t="s">
        <v>53</v>
      </c>
      <c r="R4" s="58"/>
      <c r="S4" s="59"/>
      <c r="T4" s="52" t="s">
        <v>74</v>
      </c>
      <c r="U4" s="56" t="s">
        <v>70</v>
      </c>
      <c r="V4" s="56"/>
      <c r="W4" s="54" t="s">
        <v>71</v>
      </c>
      <c r="X4" s="54"/>
      <c r="Y4" s="54" t="s">
        <v>72</v>
      </c>
      <c r="Z4" s="52" t="s">
        <v>65</v>
      </c>
    </row>
    <row r="5" spans="1:27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6"/>
      <c r="J5" s="60"/>
      <c r="K5" s="60"/>
      <c r="L5" s="54"/>
      <c r="M5" s="66"/>
      <c r="N5" s="54"/>
      <c r="O5" s="63"/>
      <c r="P5" s="64"/>
      <c r="Q5" s="48" t="s">
        <v>79</v>
      </c>
      <c r="R5" s="48" t="s">
        <v>80</v>
      </c>
      <c r="S5" s="48" t="s">
        <v>81</v>
      </c>
      <c r="T5" s="53"/>
      <c r="U5" s="24" t="s">
        <v>48</v>
      </c>
      <c r="V5" s="24" t="s">
        <v>49</v>
      </c>
      <c r="W5" s="24" t="s">
        <v>48</v>
      </c>
      <c r="X5" s="24" t="s">
        <v>49</v>
      </c>
      <c r="Y5" s="54"/>
      <c r="Z5" s="53"/>
    </row>
    <row r="6" spans="1:27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40">
        <v>4</v>
      </c>
      <c r="Q6" s="50">
        <v>5</v>
      </c>
      <c r="R6" s="49">
        <v>6</v>
      </c>
      <c r="S6" s="23">
        <v>7</v>
      </c>
      <c r="T6" s="38">
        <v>8</v>
      </c>
      <c r="U6" s="23">
        <v>9</v>
      </c>
      <c r="V6" s="23">
        <v>10</v>
      </c>
      <c r="W6" s="23">
        <v>11</v>
      </c>
      <c r="X6" s="23">
        <v>12</v>
      </c>
      <c r="Y6" s="23">
        <v>16</v>
      </c>
      <c r="Z6" s="30">
        <v>13</v>
      </c>
    </row>
    <row r="7" spans="1:27" s="15" customFormat="1" ht="35.25" customHeight="1" x14ac:dyDescent="0.3">
      <c r="A7" s="14"/>
      <c r="B7" s="55" t="s">
        <v>8</v>
      </c>
      <c r="C7" s="55"/>
      <c r="D7" s="55"/>
      <c r="E7" s="55"/>
      <c r="F7" s="55"/>
      <c r="G7" s="55"/>
      <c r="H7" s="55"/>
      <c r="I7" s="55"/>
      <c r="J7" s="17">
        <f t="shared" ref="J7:S7" si="0">J8+J9+J10+J11+J12+J13+J14+J21+J22+J23+J35+J36+J39+J42+J53</f>
        <v>456969729.63</v>
      </c>
      <c r="K7" s="17">
        <f t="shared" si="0"/>
        <v>474630066.91000003</v>
      </c>
      <c r="L7" s="17">
        <f t="shared" si="0"/>
        <v>367363536.54150015</v>
      </c>
      <c r="M7" s="17">
        <f t="shared" si="0"/>
        <v>450874748.23999995</v>
      </c>
      <c r="N7" s="17">
        <f t="shared" si="0"/>
        <v>349878739.5114584</v>
      </c>
      <c r="O7" s="17">
        <f t="shared" si="0"/>
        <v>369340362</v>
      </c>
      <c r="P7" s="17">
        <f t="shared" si="0"/>
        <v>339453254.92999995</v>
      </c>
      <c r="Q7" s="17">
        <f t="shared" ref="Q7" si="1">Q8+Q9+Q10+Q11+Q12+Q13+Q14+Q21+Q22+Q23+Q35+Q36+Q39+Q42+Q53</f>
        <v>8709637.9399999976</v>
      </c>
      <c r="R7" s="17">
        <f t="shared" si="0"/>
        <v>15683270.630000003</v>
      </c>
      <c r="S7" s="17">
        <f t="shared" si="0"/>
        <v>340671526.5200001</v>
      </c>
      <c r="T7" s="17">
        <f>R7-Q7</f>
        <v>6973632.6900000051</v>
      </c>
      <c r="U7" s="17">
        <f t="shared" ref="U7:U62" si="2">S7-P7</f>
        <v>1218271.5900001526</v>
      </c>
      <c r="V7" s="17">
        <f t="shared" ref="V7:V62" si="3">S7/P7*100</f>
        <v>100.35889229880897</v>
      </c>
      <c r="W7" s="17">
        <f t="shared" ref="W7:W62" si="4">S7-N7</f>
        <v>-9207212.9914582968</v>
      </c>
      <c r="X7" s="17">
        <f>S7/N7*100</f>
        <v>97.36845599583603</v>
      </c>
      <c r="Y7" s="17">
        <f t="shared" ref="Y7:Y38" si="5">N7/L7*100</f>
        <v>95.240464746542273</v>
      </c>
      <c r="Z7" s="17" t="e">
        <f t="shared" ref="Z7" si="6">Z8+Z9+Z10+Z11+Z12+Z13+Z14+Z21+Z22+Z23+Z35+Z36+Z39+Z42+Z53</f>
        <v>#REF!</v>
      </c>
    </row>
    <row r="8" spans="1:27" s="15" customFormat="1" ht="33.75" hidden="1" customHeight="1" x14ac:dyDescent="0.3">
      <c r="A8" s="14"/>
      <c r="B8" s="55" t="s">
        <v>35</v>
      </c>
      <c r="C8" s="55"/>
      <c r="D8" s="55"/>
      <c r="E8" s="55"/>
      <c r="F8" s="55"/>
      <c r="G8" s="55"/>
      <c r="H8" s="55"/>
      <c r="I8" s="55"/>
      <c r="J8" s="17">
        <v>254657279.16999999</v>
      </c>
      <c r="K8" s="17">
        <v>265440776.69999999</v>
      </c>
      <c r="L8" s="27">
        <f>265440776.7/57.46*100*34.24/100</f>
        <v>158174246.33150017</v>
      </c>
      <c r="M8" s="19">
        <v>249923801.09999999</v>
      </c>
      <c r="N8" s="27">
        <f>M8/57.46*100*34.24/100</f>
        <v>148927792.37145841</v>
      </c>
      <c r="O8" s="17">
        <v>171081000</v>
      </c>
      <c r="P8" s="17">
        <v>158202561.28999999</v>
      </c>
      <c r="Q8" s="17">
        <v>2999777.67</v>
      </c>
      <c r="R8" s="17">
        <v>7745524.0700000003</v>
      </c>
      <c r="S8" s="17">
        <v>154578626.63999999</v>
      </c>
      <c r="T8" s="17">
        <f t="shared" ref="T8:T62" si="7">R8-Q8</f>
        <v>4745746.4000000004</v>
      </c>
      <c r="U8" s="17">
        <f t="shared" si="2"/>
        <v>-3623934.650000006</v>
      </c>
      <c r="V8" s="17">
        <f t="shared" si="3"/>
        <v>97.709307219522827</v>
      </c>
      <c r="W8" s="17">
        <f t="shared" si="4"/>
        <v>5650834.2685415745</v>
      </c>
      <c r="X8" s="17">
        <f t="shared" ref="X8:X62" si="8">S8/N8*100</f>
        <v>103.79434501684356</v>
      </c>
      <c r="Y8" s="17">
        <f t="shared" si="5"/>
        <v>94.154260776015889</v>
      </c>
      <c r="Z8" s="17">
        <v>255571677.94</v>
      </c>
    </row>
    <row r="9" spans="1:27" s="15" customFormat="1" ht="54" hidden="1" customHeight="1" x14ac:dyDescent="0.3">
      <c r="A9" s="14"/>
      <c r="B9" s="55" t="s">
        <v>34</v>
      </c>
      <c r="C9" s="55"/>
      <c r="D9" s="55"/>
      <c r="E9" s="55"/>
      <c r="F9" s="55"/>
      <c r="G9" s="55"/>
      <c r="H9" s="55"/>
      <c r="I9" s="55"/>
      <c r="J9" s="17">
        <v>19969879.079999998</v>
      </c>
      <c r="K9" s="17">
        <v>21737050.32</v>
      </c>
      <c r="L9" s="17">
        <f>K9</f>
        <v>21737050.32</v>
      </c>
      <c r="M9" s="17">
        <v>19969546.870000001</v>
      </c>
      <c r="N9" s="17">
        <f>M9</f>
        <v>19969546.870000001</v>
      </c>
      <c r="O9" s="17">
        <v>22705020</v>
      </c>
      <c r="P9" s="17">
        <v>21785000</v>
      </c>
      <c r="Q9" s="17">
        <v>0</v>
      </c>
      <c r="R9" s="17">
        <v>0</v>
      </c>
      <c r="S9" s="17">
        <v>18646360.600000001</v>
      </c>
      <c r="T9" s="17">
        <f t="shared" si="7"/>
        <v>0</v>
      </c>
      <c r="U9" s="17">
        <f t="shared" si="2"/>
        <v>-3138639.3999999985</v>
      </c>
      <c r="V9" s="17">
        <f t="shared" si="3"/>
        <v>85.592658251090199</v>
      </c>
      <c r="W9" s="17">
        <f t="shared" si="4"/>
        <v>-1323186.2699999996</v>
      </c>
      <c r="X9" s="17">
        <f t="shared" si="8"/>
        <v>93.373979496811685</v>
      </c>
      <c r="Y9" s="17">
        <f t="shared" si="5"/>
        <v>91.868706084864968</v>
      </c>
      <c r="Z9" s="31">
        <v>21311346.530000001</v>
      </c>
    </row>
    <row r="10" spans="1:27" s="15" customFormat="1" ht="57.75" hidden="1" customHeight="1" x14ac:dyDescent="0.3">
      <c r="A10" s="14"/>
      <c r="B10" s="55" t="s">
        <v>33</v>
      </c>
      <c r="C10" s="55"/>
      <c r="D10" s="55"/>
      <c r="E10" s="55"/>
      <c r="F10" s="55"/>
      <c r="G10" s="55"/>
      <c r="H10" s="55"/>
      <c r="I10" s="55"/>
      <c r="J10" s="17">
        <v>12137800</v>
      </c>
      <c r="K10" s="17">
        <v>12511583.869999999</v>
      </c>
      <c r="L10" s="17">
        <f>K10</f>
        <v>12511583.869999999</v>
      </c>
      <c r="M10" s="17">
        <v>11938402.17</v>
      </c>
      <c r="N10" s="17">
        <f t="shared" ref="N10:N13" si="9">M10</f>
        <v>11938402.17</v>
      </c>
      <c r="O10" s="17">
        <v>12396483</v>
      </c>
      <c r="P10" s="17">
        <v>11075422.57</v>
      </c>
      <c r="Q10" s="17">
        <v>140748.71</v>
      </c>
      <c r="R10" s="17">
        <v>172147.44</v>
      </c>
      <c r="S10" s="17">
        <v>11412295.640000001</v>
      </c>
      <c r="T10" s="17">
        <f t="shared" si="7"/>
        <v>31398.73000000001</v>
      </c>
      <c r="U10" s="17">
        <f t="shared" si="2"/>
        <v>336873.0700000003</v>
      </c>
      <c r="V10" s="17">
        <f t="shared" si="3"/>
        <v>103.04162724149674</v>
      </c>
      <c r="W10" s="17">
        <f t="shared" si="4"/>
        <v>-526106.52999999933</v>
      </c>
      <c r="X10" s="17">
        <f t="shared" si="8"/>
        <v>95.593157924248416</v>
      </c>
      <c r="Y10" s="17">
        <f t="shared" si="5"/>
        <v>95.4187918495726</v>
      </c>
      <c r="Z10" s="31">
        <v>11975757.109999999</v>
      </c>
      <c r="AA10" s="15" t="s">
        <v>66</v>
      </c>
    </row>
    <row r="11" spans="1:27" s="15" customFormat="1" ht="37.5" hidden="1" customHeight="1" x14ac:dyDescent="0.3">
      <c r="A11" s="14"/>
      <c r="B11" s="55" t="s">
        <v>32</v>
      </c>
      <c r="C11" s="55"/>
      <c r="D11" s="55"/>
      <c r="E11" s="55"/>
      <c r="F11" s="55"/>
      <c r="G11" s="55"/>
      <c r="H11" s="55"/>
      <c r="I11" s="55"/>
      <c r="J11" s="17">
        <v>15099490</v>
      </c>
      <c r="K11" s="17">
        <v>15106830.01</v>
      </c>
      <c r="L11" s="17">
        <f>K11</f>
        <v>15106830.01</v>
      </c>
      <c r="M11" s="17">
        <v>15099981.33</v>
      </c>
      <c r="N11" s="17">
        <f t="shared" si="9"/>
        <v>15099981.33</v>
      </c>
      <c r="O11" s="17">
        <v>15785007</v>
      </c>
      <c r="P11" s="17">
        <v>11033507.07</v>
      </c>
      <c r="Q11" s="17">
        <v>32203.45</v>
      </c>
      <c r="R11" s="17">
        <v>17887.37</v>
      </c>
      <c r="S11" s="17">
        <v>11013240.58</v>
      </c>
      <c r="T11" s="17">
        <f t="shared" si="7"/>
        <v>-14316.080000000002</v>
      </c>
      <c r="U11" s="17">
        <f t="shared" si="2"/>
        <v>-20266.490000000224</v>
      </c>
      <c r="V11" s="17">
        <f t="shared" si="3"/>
        <v>99.816318692946652</v>
      </c>
      <c r="W11" s="17">
        <f t="shared" si="4"/>
        <v>-4086740.75</v>
      </c>
      <c r="X11" s="17">
        <f t="shared" si="8"/>
        <v>72.935458258609657</v>
      </c>
      <c r="Y11" s="17">
        <f t="shared" si="5"/>
        <v>99.954665009168266</v>
      </c>
      <c r="Z11" s="31">
        <v>15099981.33</v>
      </c>
      <c r="AA11" s="15" t="s">
        <v>66</v>
      </c>
    </row>
    <row r="12" spans="1:27" s="15" customFormat="1" ht="57.75" hidden="1" customHeight="1" x14ac:dyDescent="0.3">
      <c r="A12" s="14"/>
      <c r="B12" s="55" t="s">
        <v>31</v>
      </c>
      <c r="C12" s="55"/>
      <c r="D12" s="55"/>
      <c r="E12" s="55"/>
      <c r="F12" s="55"/>
      <c r="G12" s="55"/>
      <c r="H12" s="55"/>
      <c r="I12" s="55"/>
      <c r="J12" s="17">
        <v>174000</v>
      </c>
      <c r="K12" s="17">
        <v>231716.17</v>
      </c>
      <c r="L12" s="17">
        <f>K12</f>
        <v>231716.17</v>
      </c>
      <c r="M12" s="17">
        <v>175716.17</v>
      </c>
      <c r="N12" s="17">
        <f t="shared" si="9"/>
        <v>175716.17</v>
      </c>
      <c r="O12" s="17">
        <v>279640</v>
      </c>
      <c r="P12" s="17">
        <v>205406</v>
      </c>
      <c r="Q12" s="17">
        <v>0</v>
      </c>
      <c r="R12" s="17">
        <v>40.15</v>
      </c>
      <c r="S12" s="17">
        <v>181670.72</v>
      </c>
      <c r="T12" s="17">
        <f t="shared" si="7"/>
        <v>40.15</v>
      </c>
      <c r="U12" s="17">
        <f t="shared" si="2"/>
        <v>-23735.279999999999</v>
      </c>
      <c r="V12" s="17">
        <f t="shared" si="3"/>
        <v>88.444699765342776</v>
      </c>
      <c r="W12" s="17">
        <f t="shared" si="4"/>
        <v>5954.5499999999884</v>
      </c>
      <c r="X12" s="17">
        <f t="shared" si="8"/>
        <v>103.3887319533541</v>
      </c>
      <c r="Y12" s="17">
        <f t="shared" si="5"/>
        <v>75.832502323855948</v>
      </c>
      <c r="Z12" s="31">
        <v>175716.17</v>
      </c>
      <c r="AA12" s="15" t="s">
        <v>66</v>
      </c>
    </row>
    <row r="13" spans="1:27" s="15" customFormat="1" ht="33.75" hidden="1" customHeight="1" x14ac:dyDescent="0.3">
      <c r="A13" s="14"/>
      <c r="B13" s="55" t="s">
        <v>30</v>
      </c>
      <c r="C13" s="55"/>
      <c r="D13" s="55"/>
      <c r="E13" s="55"/>
      <c r="F13" s="55"/>
      <c r="G13" s="55"/>
      <c r="H13" s="55"/>
      <c r="I13" s="55"/>
      <c r="J13" s="17">
        <v>7243257.4500000002</v>
      </c>
      <c r="K13" s="17">
        <v>7565305.1299999999</v>
      </c>
      <c r="L13" s="17">
        <f>K13</f>
        <v>7565305.1299999999</v>
      </c>
      <c r="M13" s="17">
        <v>6901797.0199999996</v>
      </c>
      <c r="N13" s="17">
        <f t="shared" si="9"/>
        <v>6901797.0199999996</v>
      </c>
      <c r="O13" s="17">
        <v>9878000</v>
      </c>
      <c r="P13" s="17">
        <v>7065305.1299999999</v>
      </c>
      <c r="Q13" s="17">
        <v>540075.57999999996</v>
      </c>
      <c r="R13" s="17">
        <v>973669.43</v>
      </c>
      <c r="S13" s="17">
        <v>11740669.27</v>
      </c>
      <c r="T13" s="17">
        <f t="shared" si="7"/>
        <v>433593.85000000009</v>
      </c>
      <c r="U13" s="17">
        <f t="shared" si="2"/>
        <v>4675364.1399999997</v>
      </c>
      <c r="V13" s="17">
        <f t="shared" si="3"/>
        <v>166.17356298099472</v>
      </c>
      <c r="W13" s="17">
        <f t="shared" si="4"/>
        <v>4838872.25</v>
      </c>
      <c r="X13" s="17">
        <f t="shared" si="8"/>
        <v>170.11032396313504</v>
      </c>
      <c r="Y13" s="17">
        <f t="shared" si="5"/>
        <v>91.229592216064376</v>
      </c>
      <c r="Z13" s="31">
        <v>7076032.8399999999</v>
      </c>
      <c r="AA13" s="15" t="s">
        <v>66</v>
      </c>
    </row>
    <row r="14" spans="1:27" s="15" customFormat="1" ht="18.75" hidden="1" x14ac:dyDescent="0.3">
      <c r="A14" s="14"/>
      <c r="B14" s="55" t="s">
        <v>25</v>
      </c>
      <c r="C14" s="55"/>
      <c r="D14" s="55"/>
      <c r="E14" s="55"/>
      <c r="F14" s="55"/>
      <c r="G14" s="55"/>
      <c r="H14" s="55"/>
      <c r="I14" s="55"/>
      <c r="J14" s="17">
        <f>J15+J20</f>
        <v>50071022.740000002</v>
      </c>
      <c r="K14" s="17">
        <f>K15+K20</f>
        <v>51016411.920000002</v>
      </c>
      <c r="L14" s="17">
        <f>L15+L20</f>
        <v>51016411.920000002</v>
      </c>
      <c r="M14" s="17">
        <f>M15+M20</f>
        <v>49271081.619999997</v>
      </c>
      <c r="N14" s="17">
        <f t="shared" ref="N14" si="10">N15+N20</f>
        <v>49271081.619999997</v>
      </c>
      <c r="O14" s="17">
        <f t="shared" ref="O14:S14" si="11">O15+O20</f>
        <v>57940197.800000004</v>
      </c>
      <c r="P14" s="17">
        <f t="shared" si="11"/>
        <v>54016411.920000002</v>
      </c>
      <c r="Q14" s="17">
        <f t="shared" ref="Q14" si="12">Q15+Q20</f>
        <v>2375102.69</v>
      </c>
      <c r="R14" s="17">
        <f t="shared" si="11"/>
        <v>2860093.81</v>
      </c>
      <c r="S14" s="17">
        <f t="shared" si="11"/>
        <v>56861147.599999994</v>
      </c>
      <c r="T14" s="17">
        <f t="shared" si="7"/>
        <v>484991.12000000011</v>
      </c>
      <c r="U14" s="17">
        <f t="shared" si="2"/>
        <v>2844735.6799999923</v>
      </c>
      <c r="V14" s="17">
        <f t="shared" si="3"/>
        <v>105.26642844069897</v>
      </c>
      <c r="W14" s="17">
        <f t="shared" si="4"/>
        <v>7590065.9799999967</v>
      </c>
      <c r="X14" s="17">
        <f t="shared" si="8"/>
        <v>115.40470744794662</v>
      </c>
      <c r="Y14" s="17">
        <f t="shared" si="5"/>
        <v>96.57888464845999</v>
      </c>
      <c r="Z14" s="31">
        <f>Z15+Z20</f>
        <v>49271022.740000002</v>
      </c>
      <c r="AA14" s="5"/>
    </row>
    <row r="15" spans="1:27" s="5" customFormat="1" ht="75.75" hidden="1" customHeight="1" x14ac:dyDescent="0.3">
      <c r="A15" s="9"/>
      <c r="B15" s="33"/>
      <c r="C15" s="33"/>
      <c r="D15" s="33"/>
      <c r="E15" s="33"/>
      <c r="F15" s="33"/>
      <c r="G15" s="33"/>
      <c r="H15" s="33"/>
      <c r="I15" s="12" t="s">
        <v>44</v>
      </c>
      <c r="J15" s="18">
        <v>16327641.43</v>
      </c>
      <c r="K15" s="18">
        <v>16439211.15</v>
      </c>
      <c r="L15" s="36">
        <f>K15</f>
        <v>16439211.15</v>
      </c>
      <c r="M15" s="18">
        <v>16165511.369999999</v>
      </c>
      <c r="N15" s="37">
        <f>M15</f>
        <v>16165511.369999999</v>
      </c>
      <c r="O15" s="18">
        <v>18745812.460000001</v>
      </c>
      <c r="P15" s="18">
        <v>21239211.149999999</v>
      </c>
      <c r="Q15" s="18">
        <v>19709.3</v>
      </c>
      <c r="R15" s="18">
        <v>38206.61</v>
      </c>
      <c r="S15" s="18">
        <v>21649500.940000001</v>
      </c>
      <c r="T15" s="17">
        <f t="shared" si="7"/>
        <v>18497.310000000001</v>
      </c>
      <c r="U15" s="17">
        <f t="shared" si="2"/>
        <v>410289.79000000283</v>
      </c>
      <c r="V15" s="17">
        <f t="shared" si="3"/>
        <v>101.93175625545774</v>
      </c>
      <c r="W15" s="17">
        <f t="shared" si="4"/>
        <v>5483989.5700000022</v>
      </c>
      <c r="X15" s="17">
        <f t="shared" si="8"/>
        <v>133.92400923472923</v>
      </c>
      <c r="Y15" s="17">
        <f t="shared" si="5"/>
        <v>98.335079600215479</v>
      </c>
      <c r="Z15" s="32">
        <v>16165468.640000001</v>
      </c>
    </row>
    <row r="16" spans="1:27" s="5" customFormat="1" ht="25.5" hidden="1" customHeight="1" x14ac:dyDescent="0.3">
      <c r="A16" s="9"/>
      <c r="B16" s="33" t="s">
        <v>8</v>
      </c>
      <c r="C16" s="33" t="s">
        <v>26</v>
      </c>
      <c r="D16" s="33" t="s">
        <v>25</v>
      </c>
      <c r="E16" s="33"/>
      <c r="F16" s="33"/>
      <c r="G16" s="6"/>
      <c r="H16" s="6"/>
      <c r="I16" s="12" t="s">
        <v>44</v>
      </c>
      <c r="J16" s="18">
        <v>20632512.710000001</v>
      </c>
      <c r="K16" s="18">
        <v>20632512.710000001</v>
      </c>
      <c r="L16" s="18">
        <v>20632512.710000001</v>
      </c>
      <c r="M16" s="18"/>
      <c r="N16" s="18"/>
      <c r="O16" s="18"/>
      <c r="P16" s="18"/>
      <c r="Q16" s="18"/>
      <c r="R16" s="18"/>
      <c r="S16" s="18"/>
      <c r="T16" s="17">
        <f t="shared" si="7"/>
        <v>0</v>
      </c>
      <c r="U16" s="17">
        <f t="shared" si="2"/>
        <v>0</v>
      </c>
      <c r="V16" s="17" t="e">
        <f t="shared" si="3"/>
        <v>#DIV/0!</v>
      </c>
      <c r="W16" s="17">
        <f t="shared" si="4"/>
        <v>0</v>
      </c>
      <c r="X16" s="17" t="e">
        <f t="shared" si="8"/>
        <v>#DIV/0!</v>
      </c>
      <c r="Y16" s="17">
        <f t="shared" si="5"/>
        <v>0</v>
      </c>
      <c r="Z16" s="18" t="e">
        <f>L16+(#REF!*L16)/100</f>
        <v>#REF!</v>
      </c>
    </row>
    <row r="17" spans="1:27" s="5" customFormat="1" ht="32.25" hidden="1" customHeight="1" x14ac:dyDescent="0.3">
      <c r="A17" s="9"/>
      <c r="B17" s="33" t="s">
        <v>8</v>
      </c>
      <c r="C17" s="33" t="s">
        <v>26</v>
      </c>
      <c r="D17" s="33" t="s">
        <v>25</v>
      </c>
      <c r="E17" s="33"/>
      <c r="F17" s="33"/>
      <c r="G17" s="6"/>
      <c r="H17" s="6"/>
      <c r="I17" s="12" t="s">
        <v>29</v>
      </c>
      <c r="J17" s="18">
        <v>624600</v>
      </c>
      <c r="K17" s="18">
        <v>624600</v>
      </c>
      <c r="L17" s="18">
        <v>624600</v>
      </c>
      <c r="M17" s="18"/>
      <c r="N17" s="18"/>
      <c r="O17" s="18"/>
      <c r="P17" s="18"/>
      <c r="Q17" s="18"/>
      <c r="R17" s="18"/>
      <c r="S17" s="18"/>
      <c r="T17" s="17">
        <f t="shared" si="7"/>
        <v>0</v>
      </c>
      <c r="U17" s="17">
        <f t="shared" si="2"/>
        <v>0</v>
      </c>
      <c r="V17" s="17" t="e">
        <f t="shared" si="3"/>
        <v>#DIV/0!</v>
      </c>
      <c r="W17" s="17">
        <f t="shared" si="4"/>
        <v>0</v>
      </c>
      <c r="X17" s="17" t="e">
        <f t="shared" si="8"/>
        <v>#DIV/0!</v>
      </c>
      <c r="Y17" s="17">
        <f t="shared" si="5"/>
        <v>0</v>
      </c>
      <c r="Z17" s="18" t="e">
        <f>L17+(#REF!*L17)/100</f>
        <v>#REF!</v>
      </c>
    </row>
    <row r="18" spans="1:27" s="5" customFormat="1" ht="42.75" hidden="1" customHeight="1" x14ac:dyDescent="0.3">
      <c r="A18" s="9"/>
      <c r="B18" s="33" t="s">
        <v>8</v>
      </c>
      <c r="C18" s="33" t="s">
        <v>26</v>
      </c>
      <c r="D18" s="33" t="s">
        <v>25</v>
      </c>
      <c r="E18" s="33"/>
      <c r="F18" s="33"/>
      <c r="G18" s="6"/>
      <c r="H18" s="6"/>
      <c r="I18" s="12" t="s">
        <v>28</v>
      </c>
      <c r="J18" s="18">
        <v>54500</v>
      </c>
      <c r="K18" s="18">
        <v>54500</v>
      </c>
      <c r="L18" s="18">
        <v>54500</v>
      </c>
      <c r="M18" s="18"/>
      <c r="N18" s="18"/>
      <c r="O18" s="18"/>
      <c r="P18" s="18"/>
      <c r="Q18" s="18"/>
      <c r="R18" s="18"/>
      <c r="S18" s="18"/>
      <c r="T18" s="17">
        <f t="shared" si="7"/>
        <v>0</v>
      </c>
      <c r="U18" s="17">
        <f t="shared" si="2"/>
        <v>0</v>
      </c>
      <c r="V18" s="17" t="e">
        <f t="shared" si="3"/>
        <v>#DIV/0!</v>
      </c>
      <c r="W18" s="17">
        <f t="shared" si="4"/>
        <v>0</v>
      </c>
      <c r="X18" s="17" t="e">
        <f t="shared" si="8"/>
        <v>#DIV/0!</v>
      </c>
      <c r="Y18" s="17">
        <f t="shared" si="5"/>
        <v>0</v>
      </c>
      <c r="Z18" s="18" t="e">
        <f>L18+(#REF!*L18)/100</f>
        <v>#REF!</v>
      </c>
    </row>
    <row r="19" spans="1:27" s="5" customFormat="1" ht="32.25" hidden="1" customHeight="1" x14ac:dyDescent="0.3">
      <c r="A19" s="9"/>
      <c r="B19" s="33" t="s">
        <v>8</v>
      </c>
      <c r="C19" s="33" t="s">
        <v>26</v>
      </c>
      <c r="D19" s="33" t="s">
        <v>25</v>
      </c>
      <c r="E19" s="33"/>
      <c r="F19" s="33"/>
      <c r="G19" s="6"/>
      <c r="H19" s="6"/>
      <c r="I19" s="12" t="s">
        <v>27</v>
      </c>
      <c r="J19" s="18">
        <v>100</v>
      </c>
      <c r="K19" s="18">
        <v>100</v>
      </c>
      <c r="L19" s="18">
        <v>100</v>
      </c>
      <c r="M19" s="18"/>
      <c r="N19" s="18"/>
      <c r="O19" s="18"/>
      <c r="P19" s="18"/>
      <c r="Q19" s="18"/>
      <c r="R19" s="18"/>
      <c r="S19" s="18"/>
      <c r="T19" s="17">
        <f t="shared" si="7"/>
        <v>0</v>
      </c>
      <c r="U19" s="17">
        <f t="shared" si="2"/>
        <v>0</v>
      </c>
      <c r="V19" s="17" t="e">
        <f t="shared" si="3"/>
        <v>#DIV/0!</v>
      </c>
      <c r="W19" s="17">
        <f t="shared" si="4"/>
        <v>0</v>
      </c>
      <c r="X19" s="17" t="e">
        <f t="shared" si="8"/>
        <v>#DIV/0!</v>
      </c>
      <c r="Y19" s="17">
        <f t="shared" si="5"/>
        <v>0</v>
      </c>
      <c r="Z19" s="18" t="e">
        <f>L19+(#REF!*L19)/100</f>
        <v>#REF!</v>
      </c>
    </row>
    <row r="20" spans="1:27" s="5" customFormat="1" ht="72" hidden="1" customHeight="1" x14ac:dyDescent="0.3">
      <c r="A20" s="9"/>
      <c r="B20" s="33" t="s">
        <v>8</v>
      </c>
      <c r="C20" s="33" t="s">
        <v>26</v>
      </c>
      <c r="D20" s="33" t="s">
        <v>25</v>
      </c>
      <c r="E20" s="33"/>
      <c r="F20" s="33"/>
      <c r="G20" s="6"/>
      <c r="H20" s="6"/>
      <c r="I20" s="12" t="s">
        <v>45</v>
      </c>
      <c r="J20" s="18">
        <v>33743381.310000002</v>
      </c>
      <c r="K20" s="18">
        <v>34577200.770000003</v>
      </c>
      <c r="L20" s="18">
        <f>K20</f>
        <v>34577200.770000003</v>
      </c>
      <c r="M20" s="18">
        <v>33105570.25</v>
      </c>
      <c r="N20" s="18">
        <f>M20</f>
        <v>33105570.25</v>
      </c>
      <c r="O20" s="18">
        <v>39194385.340000004</v>
      </c>
      <c r="P20" s="18">
        <v>32777200.77</v>
      </c>
      <c r="Q20" s="18">
        <v>2355393.39</v>
      </c>
      <c r="R20" s="18">
        <v>2821887.2</v>
      </c>
      <c r="S20" s="18">
        <v>35211646.659999996</v>
      </c>
      <c r="T20" s="17">
        <f t="shared" si="7"/>
        <v>466493.81000000006</v>
      </c>
      <c r="U20" s="17">
        <f t="shared" si="2"/>
        <v>2434445.8899999969</v>
      </c>
      <c r="V20" s="17">
        <f t="shared" si="3"/>
        <v>107.4272538008437</v>
      </c>
      <c r="W20" s="17">
        <f t="shared" si="4"/>
        <v>2106076.4099999964</v>
      </c>
      <c r="X20" s="17">
        <f t="shared" si="8"/>
        <v>106.36169802874788</v>
      </c>
      <c r="Y20" s="17">
        <f t="shared" si="5"/>
        <v>95.743928116712027</v>
      </c>
      <c r="Z20" s="32">
        <v>33105554.100000001</v>
      </c>
    </row>
    <row r="21" spans="1:27" s="15" customFormat="1" ht="37.5" hidden="1" customHeight="1" x14ac:dyDescent="0.3">
      <c r="A21" s="14"/>
      <c r="B21" s="55" t="s">
        <v>24</v>
      </c>
      <c r="C21" s="55"/>
      <c r="D21" s="55"/>
      <c r="E21" s="55"/>
      <c r="F21" s="55"/>
      <c r="G21" s="55"/>
      <c r="H21" s="55"/>
      <c r="I21" s="55"/>
      <c r="J21" s="17">
        <v>6445100</v>
      </c>
      <c r="K21" s="17">
        <v>6713532.96</v>
      </c>
      <c r="L21" s="17">
        <f>K21</f>
        <v>6713532.96</v>
      </c>
      <c r="M21" s="17">
        <v>6445142.46</v>
      </c>
      <c r="N21" s="17">
        <f>M21</f>
        <v>6445142.46</v>
      </c>
      <c r="O21" s="17">
        <v>5417000</v>
      </c>
      <c r="P21" s="17">
        <v>6017000</v>
      </c>
      <c r="Q21" s="17">
        <v>101097.52</v>
      </c>
      <c r="R21" s="17">
        <v>187904.35</v>
      </c>
      <c r="S21" s="17">
        <v>6911844.0099999998</v>
      </c>
      <c r="T21" s="17">
        <f t="shared" si="7"/>
        <v>86806.83</v>
      </c>
      <c r="U21" s="17">
        <f t="shared" si="2"/>
        <v>894844.00999999978</v>
      </c>
      <c r="V21" s="17">
        <f t="shared" si="3"/>
        <v>114.87192969918563</v>
      </c>
      <c r="W21" s="17">
        <f t="shared" si="4"/>
        <v>466701.54999999981</v>
      </c>
      <c r="X21" s="17">
        <f t="shared" si="8"/>
        <v>107.24113629600049</v>
      </c>
      <c r="Y21" s="17">
        <f t="shared" si="5"/>
        <v>96.002246483347861</v>
      </c>
      <c r="Z21" s="31">
        <v>6531042.4199999999</v>
      </c>
      <c r="AA21" s="15" t="s">
        <v>66</v>
      </c>
    </row>
    <row r="22" spans="1:27" s="15" customFormat="1" ht="75.75" hidden="1" customHeight="1" x14ac:dyDescent="0.3">
      <c r="A22" s="14"/>
      <c r="B22" s="29"/>
      <c r="C22" s="29"/>
      <c r="D22" s="29"/>
      <c r="E22" s="29"/>
      <c r="F22" s="29"/>
      <c r="G22" s="29"/>
      <c r="H22" s="29"/>
      <c r="I22" s="29" t="s">
        <v>51</v>
      </c>
      <c r="J22" s="17">
        <v>0</v>
      </c>
      <c r="K22" s="17">
        <v>37.68</v>
      </c>
      <c r="L22" s="17">
        <f>K22</f>
        <v>37.68</v>
      </c>
      <c r="M22" s="17">
        <v>37.68</v>
      </c>
      <c r="N22" s="17">
        <f>M22</f>
        <v>37.68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f t="shared" si="7"/>
        <v>0</v>
      </c>
      <c r="U22" s="17">
        <f t="shared" si="2"/>
        <v>0</v>
      </c>
      <c r="V22" s="17">
        <v>0</v>
      </c>
      <c r="W22" s="17">
        <f t="shared" si="4"/>
        <v>-37.68</v>
      </c>
      <c r="X22" s="17">
        <f t="shared" si="8"/>
        <v>0</v>
      </c>
      <c r="Y22" s="17">
        <f t="shared" si="5"/>
        <v>100</v>
      </c>
      <c r="Z22" s="17" t="e">
        <f>L22+(#REF!*L22)/100</f>
        <v>#REF!</v>
      </c>
    </row>
    <row r="23" spans="1:27" s="15" customFormat="1" ht="113.25" hidden="1" customHeight="1" x14ac:dyDescent="0.3">
      <c r="A23" s="14"/>
      <c r="B23" s="55" t="s">
        <v>18</v>
      </c>
      <c r="C23" s="55"/>
      <c r="D23" s="55"/>
      <c r="E23" s="55"/>
      <c r="F23" s="55"/>
      <c r="G23" s="55"/>
      <c r="H23" s="55"/>
      <c r="I23" s="55"/>
      <c r="J23" s="17">
        <f>J24+J27+J31+J33</f>
        <v>39251888.760000005</v>
      </c>
      <c r="K23" s="17">
        <f>K24+K27+K31+K33</f>
        <v>39915695.43</v>
      </c>
      <c r="L23" s="17">
        <f>L24+L27+L31+L33</f>
        <v>39915695.43</v>
      </c>
      <c r="M23" s="17">
        <f t="shared" ref="M23:N23" si="13">M24+M27+M31+M33</f>
        <v>38801575.920000002</v>
      </c>
      <c r="N23" s="17">
        <f t="shared" si="13"/>
        <v>38801575.920000002</v>
      </c>
      <c r="O23" s="17">
        <f t="shared" ref="O23:P23" si="14">O24+O27+O31+O33</f>
        <v>44662630</v>
      </c>
      <c r="P23" s="17">
        <f t="shared" si="14"/>
        <v>38696989.460000001</v>
      </c>
      <c r="Q23" s="17">
        <f t="shared" ref="Q23:S23" si="15">Q24+Q27+Q31+Q33</f>
        <v>1556716.2100000002</v>
      </c>
      <c r="R23" s="17">
        <f t="shared" si="15"/>
        <v>1825797.23</v>
      </c>
      <c r="S23" s="17">
        <f t="shared" si="15"/>
        <v>34848389.280000001</v>
      </c>
      <c r="T23" s="17">
        <f t="shared" si="7"/>
        <v>269081.01999999979</v>
      </c>
      <c r="U23" s="17">
        <f t="shared" si="2"/>
        <v>-3848600.1799999997</v>
      </c>
      <c r="V23" s="17">
        <f t="shared" si="3"/>
        <v>90.054523016633652</v>
      </c>
      <c r="W23" s="17">
        <f t="shared" si="4"/>
        <v>-3953186.6400000006</v>
      </c>
      <c r="X23" s="17">
        <f t="shared" si="8"/>
        <v>89.811788448617207</v>
      </c>
      <c r="Y23" s="17">
        <f t="shared" si="5"/>
        <v>97.208818491077466</v>
      </c>
      <c r="Z23" s="31">
        <f>Z24+Z27+Z31+Z33</f>
        <v>38526555.700000003</v>
      </c>
    </row>
    <row r="24" spans="1:27" s="5" customFormat="1" ht="149.25" hidden="1" customHeight="1" x14ac:dyDescent="0.3">
      <c r="A24" s="9"/>
      <c r="B24" s="33"/>
      <c r="C24" s="33"/>
      <c r="D24" s="33"/>
      <c r="E24" s="33"/>
      <c r="F24" s="33"/>
      <c r="G24" s="33"/>
      <c r="H24" s="33"/>
      <c r="I24" s="12" t="s">
        <v>23</v>
      </c>
      <c r="J24" s="28">
        <v>37687202.700000003</v>
      </c>
      <c r="K24" s="18">
        <v>38255832.640000001</v>
      </c>
      <c r="L24" s="36">
        <f>K24</f>
        <v>38255832.640000001</v>
      </c>
      <c r="M24" s="18">
        <v>37202483.729999997</v>
      </c>
      <c r="N24" s="37">
        <f>M24</f>
        <v>37202483.729999997</v>
      </c>
      <c r="O24" s="41">
        <v>43816787.369999997</v>
      </c>
      <c r="P24" s="41">
        <v>38155181.82</v>
      </c>
      <c r="Q24" s="18">
        <v>1467873.34</v>
      </c>
      <c r="R24" s="18">
        <v>1818978.03</v>
      </c>
      <c r="S24" s="18">
        <v>33899239.659999996</v>
      </c>
      <c r="T24" s="17">
        <f t="shared" si="7"/>
        <v>351104.68999999994</v>
      </c>
      <c r="U24" s="17">
        <f t="shared" si="2"/>
        <v>-4255942.1600000039</v>
      </c>
      <c r="V24" s="17">
        <f t="shared" si="3"/>
        <v>88.845703369786733</v>
      </c>
      <c r="W24" s="17">
        <f t="shared" si="4"/>
        <v>-3303244.0700000003</v>
      </c>
      <c r="X24" s="17">
        <f t="shared" si="8"/>
        <v>91.120904469783369</v>
      </c>
      <c r="Y24" s="17">
        <f t="shared" si="5"/>
        <v>97.246566504218151</v>
      </c>
      <c r="Z24" s="32">
        <v>36935324.18</v>
      </c>
      <c r="AA24" s="5" t="s">
        <v>66</v>
      </c>
    </row>
    <row r="25" spans="1:27" s="5" customFormat="1" ht="53.25" hidden="1" customHeight="1" x14ac:dyDescent="0.3">
      <c r="A25" s="9"/>
      <c r="B25" s="33" t="s">
        <v>8</v>
      </c>
      <c r="C25" s="33" t="s">
        <v>18</v>
      </c>
      <c r="D25" s="33" t="s">
        <v>20</v>
      </c>
      <c r="E25" s="33"/>
      <c r="F25" s="33"/>
      <c r="G25" s="6"/>
      <c r="H25" s="6"/>
      <c r="I25" s="33" t="s">
        <v>23</v>
      </c>
      <c r="J25" s="18">
        <v>31842999.989999998</v>
      </c>
      <c r="K25" s="18">
        <v>31842999.989999998</v>
      </c>
      <c r="L25" s="18">
        <v>31842999.989999998</v>
      </c>
      <c r="M25" s="18"/>
      <c r="N25" s="18"/>
      <c r="O25" s="18"/>
      <c r="P25" s="18"/>
      <c r="Q25" s="18"/>
      <c r="R25" s="18"/>
      <c r="S25" s="18"/>
      <c r="T25" s="17">
        <f t="shared" si="7"/>
        <v>0</v>
      </c>
      <c r="U25" s="17">
        <f t="shared" si="2"/>
        <v>0</v>
      </c>
      <c r="V25" s="17" t="e">
        <f t="shared" si="3"/>
        <v>#DIV/0!</v>
      </c>
      <c r="W25" s="17">
        <f t="shared" si="4"/>
        <v>0</v>
      </c>
      <c r="X25" s="17" t="e">
        <f t="shared" si="8"/>
        <v>#DIV/0!</v>
      </c>
      <c r="Y25" s="17">
        <f t="shared" si="5"/>
        <v>0</v>
      </c>
      <c r="Z25" s="18" t="e">
        <f>L25+(#REF!*L25)/100</f>
        <v>#REF!</v>
      </c>
    </row>
    <row r="26" spans="1:27" s="5" customFormat="1" ht="8.25" hidden="1" customHeight="1" x14ac:dyDescent="0.3">
      <c r="A26" s="9"/>
      <c r="B26" s="33" t="s">
        <v>8</v>
      </c>
      <c r="C26" s="33" t="s">
        <v>18</v>
      </c>
      <c r="D26" s="33" t="s">
        <v>20</v>
      </c>
      <c r="E26" s="33"/>
      <c r="F26" s="33"/>
      <c r="G26" s="6"/>
      <c r="H26" s="6"/>
      <c r="I26" s="33" t="s">
        <v>22</v>
      </c>
      <c r="J26" s="18">
        <v>3583390.66</v>
      </c>
      <c r="K26" s="18">
        <v>3583390.66</v>
      </c>
      <c r="L26" s="18">
        <v>3583390.66</v>
      </c>
      <c r="M26" s="18"/>
      <c r="N26" s="18"/>
      <c r="O26" s="18"/>
      <c r="P26" s="18"/>
      <c r="Q26" s="18"/>
      <c r="R26" s="18"/>
      <c r="S26" s="18"/>
      <c r="T26" s="17">
        <f t="shared" si="7"/>
        <v>0</v>
      </c>
      <c r="U26" s="17">
        <f t="shared" si="2"/>
        <v>0</v>
      </c>
      <c r="V26" s="17" t="e">
        <f t="shared" si="3"/>
        <v>#DIV/0!</v>
      </c>
      <c r="W26" s="17">
        <f t="shared" si="4"/>
        <v>0</v>
      </c>
      <c r="X26" s="17" t="e">
        <f t="shared" si="8"/>
        <v>#DIV/0!</v>
      </c>
      <c r="Y26" s="17">
        <f t="shared" si="5"/>
        <v>0</v>
      </c>
      <c r="Z26" s="18" t="e">
        <f>L26+(#REF!*L26)/100</f>
        <v>#REF!</v>
      </c>
    </row>
    <row r="27" spans="1:27" s="5" customFormat="1" ht="72.75" hidden="1" customHeight="1" x14ac:dyDescent="0.3">
      <c r="A27" s="9"/>
      <c r="B27" s="33"/>
      <c r="C27" s="33"/>
      <c r="D27" s="33"/>
      <c r="E27" s="33"/>
      <c r="F27" s="33"/>
      <c r="G27" s="6"/>
      <c r="H27" s="6"/>
      <c r="I27" s="12" t="s">
        <v>46</v>
      </c>
      <c r="J27" s="18">
        <v>1529686.06</v>
      </c>
      <c r="K27" s="18">
        <v>1575180.62</v>
      </c>
      <c r="L27" s="18">
        <f>K27</f>
        <v>1575180.62</v>
      </c>
      <c r="M27" s="18">
        <v>1514473.74</v>
      </c>
      <c r="N27" s="18">
        <f>M27</f>
        <v>1514473.74</v>
      </c>
      <c r="O27" s="18">
        <v>810842.63</v>
      </c>
      <c r="P27" s="18">
        <v>474607.64</v>
      </c>
      <c r="Q27" s="18">
        <v>81365.38</v>
      </c>
      <c r="R27" s="18">
        <v>1076.76</v>
      </c>
      <c r="S27" s="18">
        <v>876025.42</v>
      </c>
      <c r="T27" s="17">
        <f t="shared" si="7"/>
        <v>-80288.62000000001</v>
      </c>
      <c r="U27" s="17">
        <f t="shared" si="2"/>
        <v>401417.78</v>
      </c>
      <c r="V27" s="17">
        <f t="shared" si="3"/>
        <v>184.57887024321818</v>
      </c>
      <c r="W27" s="17">
        <f t="shared" si="4"/>
        <v>-638448.31999999995</v>
      </c>
      <c r="X27" s="17">
        <f t="shared" si="8"/>
        <v>57.843552969099356</v>
      </c>
      <c r="Y27" s="17">
        <f t="shared" si="5"/>
        <v>96.146036890677337</v>
      </c>
      <c r="Z27" s="32">
        <v>1509257.07</v>
      </c>
      <c r="AA27" s="5" t="s">
        <v>66</v>
      </c>
    </row>
    <row r="28" spans="1:27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/>
      <c r="O28" s="18"/>
      <c r="P28" s="18"/>
      <c r="Q28" s="18"/>
      <c r="R28" s="18"/>
      <c r="S28" s="18"/>
      <c r="T28" s="17">
        <f t="shared" si="7"/>
        <v>0</v>
      </c>
      <c r="U28" s="17">
        <f t="shared" si="2"/>
        <v>0</v>
      </c>
      <c r="V28" s="17" t="e">
        <f t="shared" si="3"/>
        <v>#DIV/0!</v>
      </c>
      <c r="W28" s="17">
        <f t="shared" si="4"/>
        <v>0</v>
      </c>
      <c r="X28" s="17" t="e">
        <f t="shared" si="8"/>
        <v>#DIV/0!</v>
      </c>
      <c r="Y28" s="17">
        <f t="shared" si="5"/>
        <v>0</v>
      </c>
      <c r="Z28" s="17" t="e">
        <f>L28+(#REF!*L28)/100</f>
        <v>#REF!</v>
      </c>
    </row>
    <row r="29" spans="1:27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/>
      <c r="O29" s="18"/>
      <c r="P29" s="18"/>
      <c r="Q29" s="18"/>
      <c r="R29" s="18"/>
      <c r="S29" s="18"/>
      <c r="T29" s="17">
        <f t="shared" si="7"/>
        <v>0</v>
      </c>
      <c r="U29" s="17">
        <f t="shared" si="2"/>
        <v>0</v>
      </c>
      <c r="V29" s="17" t="e">
        <f t="shared" si="3"/>
        <v>#DIV/0!</v>
      </c>
      <c r="W29" s="17">
        <f t="shared" si="4"/>
        <v>0</v>
      </c>
      <c r="X29" s="17" t="e">
        <f t="shared" si="8"/>
        <v>#DIV/0!</v>
      </c>
      <c r="Y29" s="17" t="e">
        <f t="shared" si="5"/>
        <v>#DIV/0!</v>
      </c>
      <c r="Z29" s="17" t="e">
        <f>L29+(#REF!*L29)/100</f>
        <v>#REF!</v>
      </c>
    </row>
    <row r="30" spans="1:27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/>
      <c r="O30" s="18"/>
      <c r="P30" s="18"/>
      <c r="Q30" s="18"/>
      <c r="R30" s="18"/>
      <c r="S30" s="18"/>
      <c r="T30" s="17">
        <f t="shared" si="7"/>
        <v>0</v>
      </c>
      <c r="U30" s="17">
        <f t="shared" si="2"/>
        <v>0</v>
      </c>
      <c r="V30" s="17" t="e">
        <f t="shared" si="3"/>
        <v>#DIV/0!</v>
      </c>
      <c r="W30" s="17">
        <f t="shared" si="4"/>
        <v>0</v>
      </c>
      <c r="X30" s="17" t="e">
        <f t="shared" si="8"/>
        <v>#DIV/0!</v>
      </c>
      <c r="Y30" s="17">
        <f t="shared" si="5"/>
        <v>0</v>
      </c>
      <c r="Z30" s="17" t="e">
        <f>L30+(#REF!*L30)/100</f>
        <v>#REF!</v>
      </c>
    </row>
    <row r="31" spans="1:27" s="15" customFormat="1" ht="54.75" hidden="1" customHeight="1" x14ac:dyDescent="0.3">
      <c r="A31" s="14"/>
      <c r="B31" s="55" t="s">
        <v>17</v>
      </c>
      <c r="C31" s="55"/>
      <c r="D31" s="55"/>
      <c r="E31" s="55"/>
      <c r="F31" s="55"/>
      <c r="G31" s="55"/>
      <c r="H31" s="55"/>
      <c r="I31" s="55"/>
      <c r="J31" s="17">
        <f>J32</f>
        <v>35000</v>
      </c>
      <c r="K31" s="17">
        <f>K32</f>
        <v>52500</v>
      </c>
      <c r="L31" s="17">
        <f>L32</f>
        <v>52500</v>
      </c>
      <c r="M31" s="17">
        <f t="shared" ref="M31:N31" si="16">M32</f>
        <v>52500</v>
      </c>
      <c r="N31" s="17">
        <f t="shared" si="16"/>
        <v>52500</v>
      </c>
      <c r="O31" s="17">
        <f t="shared" ref="O31:S31" si="17">O32</f>
        <v>35000</v>
      </c>
      <c r="P31" s="17">
        <f t="shared" si="17"/>
        <v>35000</v>
      </c>
      <c r="Q31" s="17">
        <f t="shared" si="17"/>
        <v>0</v>
      </c>
      <c r="R31" s="17">
        <f t="shared" si="17"/>
        <v>0</v>
      </c>
      <c r="S31" s="17">
        <f t="shared" si="17"/>
        <v>13500</v>
      </c>
      <c r="T31" s="17">
        <f t="shared" si="7"/>
        <v>0</v>
      </c>
      <c r="U31" s="17">
        <f t="shared" si="2"/>
        <v>-21500</v>
      </c>
      <c r="V31" s="17">
        <f t="shared" si="3"/>
        <v>38.571428571428577</v>
      </c>
      <c r="W31" s="17">
        <f t="shared" si="4"/>
        <v>-39000</v>
      </c>
      <c r="X31" s="17">
        <f t="shared" si="8"/>
        <v>25.714285714285712</v>
      </c>
      <c r="Y31" s="17">
        <f t="shared" si="5"/>
        <v>100</v>
      </c>
      <c r="Z31" s="17">
        <f>Z32</f>
        <v>52500</v>
      </c>
    </row>
    <row r="32" spans="1:27" s="5" customFormat="1" ht="92.25" hidden="1" customHeight="1" x14ac:dyDescent="0.3">
      <c r="A32" s="9"/>
      <c r="B32" s="33" t="s">
        <v>8</v>
      </c>
      <c r="C32" s="33" t="s">
        <v>18</v>
      </c>
      <c r="D32" s="33" t="s">
        <v>17</v>
      </c>
      <c r="E32" s="33"/>
      <c r="F32" s="33"/>
      <c r="G32" s="6"/>
      <c r="H32" s="6"/>
      <c r="I32" s="33" t="s">
        <v>16</v>
      </c>
      <c r="J32" s="18">
        <v>35000</v>
      </c>
      <c r="K32" s="18">
        <v>52500</v>
      </c>
      <c r="L32" s="18">
        <f>K32</f>
        <v>52500</v>
      </c>
      <c r="M32" s="18">
        <v>52500</v>
      </c>
      <c r="N32" s="18">
        <f>M32</f>
        <v>52500</v>
      </c>
      <c r="O32" s="18">
        <v>35000</v>
      </c>
      <c r="P32" s="18">
        <v>35000</v>
      </c>
      <c r="Q32" s="18">
        <v>0</v>
      </c>
      <c r="R32" s="18">
        <v>0</v>
      </c>
      <c r="S32" s="18">
        <v>13500</v>
      </c>
      <c r="T32" s="17">
        <f t="shared" si="7"/>
        <v>0</v>
      </c>
      <c r="U32" s="17">
        <f t="shared" si="2"/>
        <v>-21500</v>
      </c>
      <c r="V32" s="17">
        <f t="shared" si="3"/>
        <v>38.571428571428577</v>
      </c>
      <c r="W32" s="17">
        <f t="shared" si="4"/>
        <v>-39000</v>
      </c>
      <c r="X32" s="17">
        <f t="shared" si="8"/>
        <v>25.714285714285712</v>
      </c>
      <c r="Y32" s="17">
        <f t="shared" si="5"/>
        <v>100</v>
      </c>
      <c r="Z32" s="32">
        <v>52500</v>
      </c>
      <c r="AA32" s="5" t="s">
        <v>66</v>
      </c>
    </row>
    <row r="33" spans="1:27" s="15" customFormat="1" ht="75" hidden="1" x14ac:dyDescent="0.3">
      <c r="A33" s="14"/>
      <c r="B33" s="29"/>
      <c r="C33" s="29"/>
      <c r="D33" s="29"/>
      <c r="E33" s="29"/>
      <c r="F33" s="29"/>
      <c r="G33" s="16"/>
      <c r="H33" s="16"/>
      <c r="I33" s="29" t="s">
        <v>54</v>
      </c>
      <c r="J33" s="17">
        <f>J34</f>
        <v>0</v>
      </c>
      <c r="K33" s="17">
        <f>K34</f>
        <v>32182.17</v>
      </c>
      <c r="L33" s="17">
        <f>L34</f>
        <v>32182.17</v>
      </c>
      <c r="M33" s="17">
        <f t="shared" ref="M33:N33" si="18">M34</f>
        <v>32118.45</v>
      </c>
      <c r="N33" s="17">
        <f t="shared" si="18"/>
        <v>32118.45</v>
      </c>
      <c r="O33" s="17">
        <f t="shared" ref="O33:P33" si="19">O34</f>
        <v>0</v>
      </c>
      <c r="P33" s="17">
        <f t="shared" si="19"/>
        <v>32200</v>
      </c>
      <c r="Q33" s="17">
        <f>Q34</f>
        <v>7477.49</v>
      </c>
      <c r="R33" s="17">
        <f>R34</f>
        <v>5742.44</v>
      </c>
      <c r="S33" s="17">
        <f t="shared" ref="S33" si="20">S34</f>
        <v>59624.2</v>
      </c>
      <c r="T33" s="17">
        <f t="shared" si="7"/>
        <v>-1735.0500000000002</v>
      </c>
      <c r="U33" s="17">
        <f t="shared" si="2"/>
        <v>27424.199999999997</v>
      </c>
      <c r="V33" s="17">
        <f t="shared" si="3"/>
        <v>185.16832298136646</v>
      </c>
      <c r="W33" s="17">
        <f t="shared" si="4"/>
        <v>27505.749999999996</v>
      </c>
      <c r="X33" s="17">
        <f t="shared" si="8"/>
        <v>185.63847259129875</v>
      </c>
      <c r="Y33" s="17">
        <f t="shared" si="5"/>
        <v>99.802002164552619</v>
      </c>
      <c r="Z33" s="17">
        <f>Z34</f>
        <v>29474.45</v>
      </c>
    </row>
    <row r="34" spans="1:27" s="5" customFormat="1" ht="56.25" hidden="1" x14ac:dyDescent="0.3">
      <c r="A34" s="9"/>
      <c r="B34" s="33"/>
      <c r="C34" s="33"/>
      <c r="D34" s="33"/>
      <c r="E34" s="33"/>
      <c r="F34" s="33"/>
      <c r="G34" s="6"/>
      <c r="H34" s="6"/>
      <c r="I34" s="20" t="s">
        <v>55</v>
      </c>
      <c r="J34" s="18">
        <v>0</v>
      </c>
      <c r="K34" s="18">
        <v>32182.17</v>
      </c>
      <c r="L34" s="18">
        <f>K34</f>
        <v>32182.17</v>
      </c>
      <c r="M34" s="18">
        <v>32118.45</v>
      </c>
      <c r="N34" s="18">
        <f>M34</f>
        <v>32118.45</v>
      </c>
      <c r="O34" s="18">
        <v>0</v>
      </c>
      <c r="P34" s="18">
        <v>32200</v>
      </c>
      <c r="Q34" s="18">
        <v>7477.49</v>
      </c>
      <c r="R34" s="18">
        <v>5742.44</v>
      </c>
      <c r="S34" s="18">
        <v>59624.2</v>
      </c>
      <c r="T34" s="17">
        <f t="shared" si="7"/>
        <v>-1735.0500000000002</v>
      </c>
      <c r="U34" s="17">
        <f t="shared" si="2"/>
        <v>27424.199999999997</v>
      </c>
      <c r="V34" s="17">
        <f t="shared" si="3"/>
        <v>185.16832298136646</v>
      </c>
      <c r="W34" s="17">
        <f t="shared" si="4"/>
        <v>27505.749999999996</v>
      </c>
      <c r="X34" s="17">
        <f t="shared" si="8"/>
        <v>185.63847259129875</v>
      </c>
      <c r="Y34" s="17">
        <f t="shared" si="5"/>
        <v>99.802002164552619</v>
      </c>
      <c r="Z34" s="32">
        <v>29474.45</v>
      </c>
      <c r="AA34" s="5" t="s">
        <v>66</v>
      </c>
    </row>
    <row r="35" spans="1:27" s="15" customFormat="1" ht="40.5" hidden="1" customHeight="1" x14ac:dyDescent="0.3">
      <c r="A35" s="14"/>
      <c r="B35" s="55" t="s">
        <v>15</v>
      </c>
      <c r="C35" s="55"/>
      <c r="D35" s="55"/>
      <c r="E35" s="55"/>
      <c r="F35" s="55"/>
      <c r="G35" s="55"/>
      <c r="H35" s="55"/>
      <c r="I35" s="55"/>
      <c r="J35" s="17">
        <v>740430</v>
      </c>
      <c r="K35" s="17">
        <v>744358.93</v>
      </c>
      <c r="L35" s="17">
        <f>K35</f>
        <v>744358.93</v>
      </c>
      <c r="M35" s="17">
        <v>740842.18</v>
      </c>
      <c r="N35" s="17">
        <f>M35</f>
        <v>740842.18</v>
      </c>
      <c r="O35" s="17">
        <v>1066860</v>
      </c>
      <c r="P35" s="17">
        <v>350000</v>
      </c>
      <c r="Q35" s="17">
        <v>171.77</v>
      </c>
      <c r="R35" s="17">
        <v>1441.21</v>
      </c>
      <c r="S35" s="17">
        <v>88538.8</v>
      </c>
      <c r="T35" s="17">
        <f t="shared" si="7"/>
        <v>1269.44</v>
      </c>
      <c r="U35" s="17">
        <f t="shared" si="2"/>
        <v>-261461.2</v>
      </c>
      <c r="V35" s="17">
        <f t="shared" si="3"/>
        <v>25.296800000000001</v>
      </c>
      <c r="W35" s="17">
        <f t="shared" si="4"/>
        <v>-652303.38</v>
      </c>
      <c r="X35" s="17">
        <f t="shared" si="8"/>
        <v>11.951101380323674</v>
      </c>
      <c r="Y35" s="17">
        <f t="shared" si="5"/>
        <v>99.527546475461776</v>
      </c>
      <c r="Z35" s="31">
        <v>740842.18</v>
      </c>
      <c r="AA35" s="15" t="s">
        <v>66</v>
      </c>
    </row>
    <row r="36" spans="1:27" s="15" customFormat="1" ht="76.5" hidden="1" customHeight="1" x14ac:dyDescent="0.3">
      <c r="A36" s="14"/>
      <c r="B36" s="55" t="s">
        <v>13</v>
      </c>
      <c r="C36" s="55"/>
      <c r="D36" s="55"/>
      <c r="E36" s="55"/>
      <c r="F36" s="55"/>
      <c r="G36" s="55"/>
      <c r="H36" s="55"/>
      <c r="I36" s="55"/>
      <c r="J36" s="17">
        <f>J37+J38</f>
        <v>43682692.43</v>
      </c>
      <c r="K36" s="17">
        <f>K37+K38</f>
        <v>45146459.710000001</v>
      </c>
      <c r="L36" s="17">
        <f>L37+L38</f>
        <v>45146459.710000001</v>
      </c>
      <c r="M36" s="17">
        <f t="shared" ref="M36:N36" si="21">M37+M38</f>
        <v>43567787.43</v>
      </c>
      <c r="N36" s="17">
        <f t="shared" si="21"/>
        <v>43567787.43</v>
      </c>
      <c r="O36" s="17">
        <f t="shared" ref="O36:S36" si="22">O37+O38</f>
        <v>25737024.199999999</v>
      </c>
      <c r="P36" s="17">
        <f t="shared" si="22"/>
        <v>25041651.489999998</v>
      </c>
      <c r="Q36" s="17">
        <f t="shared" ref="Q36" si="23">Q37+Q38</f>
        <v>895387.8</v>
      </c>
      <c r="R36" s="17">
        <f t="shared" si="22"/>
        <v>1493702.73</v>
      </c>
      <c r="S36" s="17">
        <f t="shared" si="22"/>
        <v>26698055.850000001</v>
      </c>
      <c r="T36" s="17">
        <f t="shared" si="7"/>
        <v>598314.92999999993</v>
      </c>
      <c r="U36" s="17">
        <f t="shared" si="2"/>
        <v>1656404.3600000031</v>
      </c>
      <c r="V36" s="17">
        <f t="shared" si="3"/>
        <v>106.61459712695651</v>
      </c>
      <c r="W36" s="17">
        <f t="shared" si="4"/>
        <v>-16869731.579999998</v>
      </c>
      <c r="X36" s="17">
        <f t="shared" si="8"/>
        <v>61.27934748326512</v>
      </c>
      <c r="Y36" s="17">
        <f t="shared" si="5"/>
        <v>96.503220207873085</v>
      </c>
      <c r="Z36" s="17">
        <f>Z37+Z38</f>
        <v>43485252</v>
      </c>
    </row>
    <row r="37" spans="1:27" s="5" customFormat="1" ht="36" hidden="1" customHeight="1" x14ac:dyDescent="0.3">
      <c r="A37" s="9"/>
      <c r="B37" s="65" t="s">
        <v>14</v>
      </c>
      <c r="C37" s="65"/>
      <c r="D37" s="65"/>
      <c r="E37" s="65"/>
      <c r="F37" s="65"/>
      <c r="G37" s="65"/>
      <c r="H37" s="65"/>
      <c r="I37" s="65"/>
      <c r="J37" s="18">
        <v>43485252</v>
      </c>
      <c r="K37" s="18">
        <v>44475755.740000002</v>
      </c>
      <c r="L37" s="18">
        <f>K37</f>
        <v>44475755.740000002</v>
      </c>
      <c r="M37" s="18">
        <v>42998636.100000001</v>
      </c>
      <c r="N37" s="18">
        <f>M37</f>
        <v>42998636.100000001</v>
      </c>
      <c r="O37" s="18">
        <f>250000+25487024.2</f>
        <v>25737024.199999999</v>
      </c>
      <c r="P37" s="18">
        <v>25011552.5</v>
      </c>
      <c r="Q37" s="18">
        <v>895387.8</v>
      </c>
      <c r="R37" s="18">
        <v>1426686.04</v>
      </c>
      <c r="S37" s="18">
        <v>25498616.690000001</v>
      </c>
      <c r="T37" s="17">
        <f t="shared" si="7"/>
        <v>531298.24</v>
      </c>
      <c r="U37" s="17">
        <f t="shared" si="2"/>
        <v>487064.19000000134</v>
      </c>
      <c r="V37" s="17">
        <f t="shared" si="3"/>
        <v>101.94735688638281</v>
      </c>
      <c r="W37" s="17">
        <f t="shared" si="4"/>
        <v>-17500019.41</v>
      </c>
      <c r="X37" s="17">
        <f t="shared" si="8"/>
        <v>59.300989526037554</v>
      </c>
      <c r="Y37" s="17">
        <f t="shared" si="5"/>
        <v>96.678820594673937</v>
      </c>
      <c r="Z37" s="32">
        <v>43485252</v>
      </c>
      <c r="AA37" s="15" t="s">
        <v>66</v>
      </c>
    </row>
    <row r="38" spans="1:27" s="5" customFormat="1" ht="36.75" hidden="1" customHeight="1" x14ac:dyDescent="0.3">
      <c r="A38" s="9"/>
      <c r="B38" s="65" t="s">
        <v>12</v>
      </c>
      <c r="C38" s="65"/>
      <c r="D38" s="65"/>
      <c r="E38" s="65"/>
      <c r="F38" s="65"/>
      <c r="G38" s="65"/>
      <c r="H38" s="65"/>
      <c r="I38" s="65"/>
      <c r="J38" s="18">
        <v>197440.43</v>
      </c>
      <c r="K38" s="18">
        <v>670703.97</v>
      </c>
      <c r="L38" s="18">
        <f>K38</f>
        <v>670703.97</v>
      </c>
      <c r="M38" s="18">
        <v>569151.32999999996</v>
      </c>
      <c r="N38" s="18">
        <f>M38</f>
        <v>569151.32999999996</v>
      </c>
      <c r="O38" s="18">
        <v>0</v>
      </c>
      <c r="P38" s="18">
        <v>30098.99</v>
      </c>
      <c r="Q38" s="18">
        <v>0</v>
      </c>
      <c r="R38" s="18">
        <v>67016.69</v>
      </c>
      <c r="S38" s="18">
        <v>1199439.1599999999</v>
      </c>
      <c r="T38" s="17">
        <f t="shared" si="7"/>
        <v>67016.69</v>
      </c>
      <c r="U38" s="17">
        <f t="shared" si="2"/>
        <v>1169340.17</v>
      </c>
      <c r="V38" s="17">
        <f t="shared" si="3"/>
        <v>3984.9814229646904</v>
      </c>
      <c r="W38" s="17">
        <f t="shared" si="4"/>
        <v>630287.82999999996</v>
      </c>
      <c r="X38" s="17">
        <f t="shared" si="8"/>
        <v>210.74169500754743</v>
      </c>
      <c r="Y38" s="17">
        <f t="shared" si="5"/>
        <v>84.858798435321617</v>
      </c>
      <c r="Z38" s="18">
        <v>0</v>
      </c>
    </row>
    <row r="39" spans="1:27" s="15" customFormat="1" ht="60" hidden="1" customHeight="1" x14ac:dyDescent="0.3">
      <c r="A39" s="14"/>
      <c r="B39" s="55" t="s">
        <v>11</v>
      </c>
      <c r="C39" s="55"/>
      <c r="D39" s="55"/>
      <c r="E39" s="55"/>
      <c r="F39" s="55"/>
      <c r="G39" s="55"/>
      <c r="H39" s="55"/>
      <c r="I39" s="55"/>
      <c r="J39" s="17">
        <f>J40+J41</f>
        <v>1411870</v>
      </c>
      <c r="K39" s="17">
        <f>K40+K41</f>
        <v>1419651.91</v>
      </c>
      <c r="L39" s="17">
        <f>L40+L41</f>
        <v>1419651.91</v>
      </c>
      <c r="M39" s="17">
        <f t="shared" ref="M39:N39" si="24">M40+M41</f>
        <v>1411920.5699999998</v>
      </c>
      <c r="N39" s="17">
        <f t="shared" si="24"/>
        <v>1411920.5699999998</v>
      </c>
      <c r="O39" s="17">
        <f t="shared" ref="O39:S39" si="25">O40+O41</f>
        <v>1586000</v>
      </c>
      <c r="P39" s="17">
        <f t="shared" si="25"/>
        <v>3954000</v>
      </c>
      <c r="Q39" s="17">
        <f t="shared" ref="Q39" si="26">Q40+Q41</f>
        <v>0</v>
      </c>
      <c r="R39" s="17">
        <f t="shared" si="25"/>
        <v>460463.4</v>
      </c>
      <c r="S39" s="17">
        <f t="shared" si="25"/>
        <v>4290634.29</v>
      </c>
      <c r="T39" s="17">
        <f t="shared" si="7"/>
        <v>460463.4</v>
      </c>
      <c r="U39" s="17">
        <f t="shared" si="2"/>
        <v>336634.29000000004</v>
      </c>
      <c r="V39" s="17">
        <f t="shared" si="3"/>
        <v>108.51376555386949</v>
      </c>
      <c r="W39" s="17">
        <f t="shared" si="4"/>
        <v>2878713.72</v>
      </c>
      <c r="X39" s="17">
        <f t="shared" si="8"/>
        <v>303.88637867921994</v>
      </c>
      <c r="Y39" s="17">
        <f t="shared" ref="Y39:Y62" si="27">N39/L39*100</f>
        <v>99.455405938206354</v>
      </c>
      <c r="Z39" s="17">
        <f>Z40+Z41</f>
        <v>1411920.5699999998</v>
      </c>
    </row>
    <row r="40" spans="1:27" s="5" customFormat="1" ht="75" hidden="1" customHeight="1" x14ac:dyDescent="0.3">
      <c r="A40" s="9"/>
      <c r="B40" s="65" t="s">
        <v>47</v>
      </c>
      <c r="C40" s="65"/>
      <c r="D40" s="65"/>
      <c r="E40" s="65"/>
      <c r="F40" s="65"/>
      <c r="G40" s="65"/>
      <c r="H40" s="65"/>
      <c r="I40" s="65"/>
      <c r="J40" s="18">
        <v>430130</v>
      </c>
      <c r="K40" s="18">
        <v>430132.04</v>
      </c>
      <c r="L40" s="18">
        <f t="shared" ref="L40:L53" si="28">K40</f>
        <v>430132.04</v>
      </c>
      <c r="M40" s="18">
        <v>430132</v>
      </c>
      <c r="N40" s="18">
        <f>M40</f>
        <v>430132</v>
      </c>
      <c r="O40" s="18">
        <v>1454000</v>
      </c>
      <c r="P40" s="18">
        <v>454000</v>
      </c>
      <c r="Q40" s="18">
        <v>0</v>
      </c>
      <c r="R40" s="18">
        <v>0</v>
      </c>
      <c r="S40" s="18">
        <v>163530</v>
      </c>
      <c r="T40" s="17">
        <f t="shared" si="7"/>
        <v>0</v>
      </c>
      <c r="U40" s="17">
        <f t="shared" si="2"/>
        <v>-290470</v>
      </c>
      <c r="V40" s="17">
        <f t="shared" si="3"/>
        <v>36.019823788546255</v>
      </c>
      <c r="W40" s="17">
        <f t="shared" si="4"/>
        <v>-266602</v>
      </c>
      <c r="X40" s="17">
        <f t="shared" si="8"/>
        <v>38.018561743836777</v>
      </c>
      <c r="Y40" s="17">
        <f t="shared" si="27"/>
        <v>99.999990700530006</v>
      </c>
      <c r="Z40" s="32">
        <v>430132</v>
      </c>
      <c r="AA40" s="5" t="s">
        <v>67</v>
      </c>
    </row>
    <row r="41" spans="1:27" s="5" customFormat="1" ht="76.5" hidden="1" customHeight="1" x14ac:dyDescent="0.3">
      <c r="A41" s="9"/>
      <c r="B41" s="65" t="s">
        <v>10</v>
      </c>
      <c r="C41" s="65"/>
      <c r="D41" s="65"/>
      <c r="E41" s="65"/>
      <c r="F41" s="65"/>
      <c r="G41" s="65"/>
      <c r="H41" s="65"/>
      <c r="I41" s="65"/>
      <c r="J41" s="18">
        <v>981740</v>
      </c>
      <c r="K41" s="18">
        <v>989519.87</v>
      </c>
      <c r="L41" s="18">
        <f t="shared" si="28"/>
        <v>989519.87</v>
      </c>
      <c r="M41" s="18">
        <v>981788.57</v>
      </c>
      <c r="N41" s="18">
        <f>M41</f>
        <v>981788.57</v>
      </c>
      <c r="O41" s="18">
        <v>132000</v>
      </c>
      <c r="P41" s="18">
        <v>3500000</v>
      </c>
      <c r="Q41" s="18">
        <v>0</v>
      </c>
      <c r="R41" s="18">
        <v>460463.4</v>
      </c>
      <c r="S41" s="18">
        <v>4127104.29</v>
      </c>
      <c r="T41" s="17">
        <f t="shared" si="7"/>
        <v>460463.4</v>
      </c>
      <c r="U41" s="17">
        <f t="shared" si="2"/>
        <v>627104.29</v>
      </c>
      <c r="V41" s="17">
        <f t="shared" si="3"/>
        <v>117.91726542857144</v>
      </c>
      <c r="W41" s="17">
        <f t="shared" si="4"/>
        <v>3145315.72</v>
      </c>
      <c r="X41" s="17">
        <f t="shared" si="8"/>
        <v>420.36589303540177</v>
      </c>
      <c r="Y41" s="17">
        <f t="shared" si="27"/>
        <v>99.218681682460812</v>
      </c>
      <c r="Z41" s="32">
        <v>981788.57</v>
      </c>
      <c r="AA41" s="5" t="s">
        <v>66</v>
      </c>
    </row>
    <row r="42" spans="1:27" s="15" customFormat="1" ht="34.5" hidden="1" customHeight="1" x14ac:dyDescent="0.3">
      <c r="A42" s="14"/>
      <c r="B42" s="55" t="s">
        <v>9</v>
      </c>
      <c r="C42" s="55"/>
      <c r="D42" s="55"/>
      <c r="E42" s="55"/>
      <c r="F42" s="55"/>
      <c r="G42" s="55"/>
      <c r="H42" s="55"/>
      <c r="I42" s="55"/>
      <c r="J42" s="17">
        <v>6085020</v>
      </c>
      <c r="K42" s="17">
        <v>6463120.6699999999</v>
      </c>
      <c r="L42" s="17">
        <f t="shared" si="28"/>
        <v>6463120.6699999999</v>
      </c>
      <c r="M42" s="17">
        <v>6085432.3399999999</v>
      </c>
      <c r="N42" s="17">
        <f>M42</f>
        <v>6085432.3399999999</v>
      </c>
      <c r="O42" s="17">
        <v>805500</v>
      </c>
      <c r="P42" s="17">
        <v>2010000</v>
      </c>
      <c r="Q42" s="17">
        <v>65396.84</v>
      </c>
      <c r="R42" s="17">
        <v>27844.9</v>
      </c>
      <c r="S42" s="17">
        <v>2281432.7999999998</v>
      </c>
      <c r="T42" s="17">
        <f t="shared" si="7"/>
        <v>-37551.939999999995</v>
      </c>
      <c r="U42" s="17">
        <f t="shared" si="2"/>
        <v>271432.79999999981</v>
      </c>
      <c r="V42" s="17">
        <f t="shared" si="3"/>
        <v>113.50411940298505</v>
      </c>
      <c r="W42" s="17">
        <f t="shared" si="4"/>
        <v>-3803999.54</v>
      </c>
      <c r="X42" s="17">
        <f t="shared" si="8"/>
        <v>37.490069275833896</v>
      </c>
      <c r="Y42" s="17">
        <f t="shared" si="27"/>
        <v>94.156254396531324</v>
      </c>
      <c r="Z42" s="31">
        <v>6143471.29</v>
      </c>
      <c r="AA42" s="15" t="s">
        <v>66</v>
      </c>
    </row>
    <row r="43" spans="1:27" s="5" customFormat="1" ht="55.5" hidden="1" customHeight="1" x14ac:dyDescent="0.3">
      <c r="A43" s="9"/>
      <c r="B43" s="33"/>
      <c r="C43" s="33"/>
      <c r="D43" s="33"/>
      <c r="E43" s="33"/>
      <c r="F43" s="33"/>
      <c r="G43" s="33"/>
      <c r="H43" s="33"/>
      <c r="I43" s="22" t="s">
        <v>56</v>
      </c>
      <c r="J43" s="18">
        <v>103000</v>
      </c>
      <c r="K43" s="18">
        <v>92637.69</v>
      </c>
      <c r="L43" s="17">
        <f t="shared" si="28"/>
        <v>92637.69</v>
      </c>
      <c r="M43" s="18">
        <v>88013.92</v>
      </c>
      <c r="N43" s="18">
        <f>M43</f>
        <v>88013.92</v>
      </c>
      <c r="O43" s="18">
        <v>65400</v>
      </c>
      <c r="P43" s="18"/>
      <c r="Q43" s="18"/>
      <c r="R43" s="18"/>
      <c r="S43" s="18">
        <v>124779.15</v>
      </c>
      <c r="T43" s="17">
        <f t="shared" si="7"/>
        <v>0</v>
      </c>
      <c r="U43" s="17">
        <f t="shared" si="2"/>
        <v>124779.15</v>
      </c>
      <c r="V43" s="17" t="e">
        <f t="shared" si="3"/>
        <v>#DIV/0!</v>
      </c>
      <c r="W43" s="17">
        <f t="shared" si="4"/>
        <v>36765.229999999996</v>
      </c>
      <c r="X43" s="17">
        <f t="shared" si="8"/>
        <v>141.77206287369088</v>
      </c>
      <c r="Y43" s="17">
        <f t="shared" si="27"/>
        <v>95.008759393719771</v>
      </c>
      <c r="Z43" s="18"/>
    </row>
    <row r="44" spans="1:27" s="5" customFormat="1" ht="110.25" hidden="1" customHeight="1" x14ac:dyDescent="0.3">
      <c r="A44" s="9"/>
      <c r="B44" s="33"/>
      <c r="C44" s="33"/>
      <c r="D44" s="33"/>
      <c r="E44" s="33"/>
      <c r="F44" s="33"/>
      <c r="G44" s="33"/>
      <c r="H44" s="33"/>
      <c r="I44" s="22" t="s">
        <v>57</v>
      </c>
      <c r="J44" s="18">
        <v>130000</v>
      </c>
      <c r="K44" s="18">
        <v>60000</v>
      </c>
      <c r="L44" s="17">
        <f t="shared" si="28"/>
        <v>60000</v>
      </c>
      <c r="M44" s="18">
        <v>60000</v>
      </c>
      <c r="N44" s="18">
        <f t="shared" ref="N44:N51" si="29">M44</f>
        <v>60000</v>
      </c>
      <c r="O44" s="18">
        <v>79400</v>
      </c>
      <c r="P44" s="18"/>
      <c r="Q44" s="18"/>
      <c r="R44" s="18"/>
      <c r="S44" s="18">
        <v>80000</v>
      </c>
      <c r="T44" s="17">
        <f t="shared" si="7"/>
        <v>0</v>
      </c>
      <c r="U44" s="17">
        <f t="shared" si="2"/>
        <v>80000</v>
      </c>
      <c r="V44" s="17" t="e">
        <f t="shared" si="3"/>
        <v>#DIV/0!</v>
      </c>
      <c r="W44" s="17">
        <f t="shared" si="4"/>
        <v>20000</v>
      </c>
      <c r="X44" s="17">
        <f t="shared" si="8"/>
        <v>133.33333333333331</v>
      </c>
      <c r="Y44" s="17">
        <f t="shared" si="27"/>
        <v>100</v>
      </c>
      <c r="Z44" s="18"/>
    </row>
    <row r="45" spans="1:27" s="5" customFormat="1" ht="110.25" hidden="1" customHeight="1" x14ac:dyDescent="0.3">
      <c r="A45" s="9"/>
      <c r="B45" s="33"/>
      <c r="C45" s="33"/>
      <c r="D45" s="33"/>
      <c r="E45" s="33"/>
      <c r="F45" s="33"/>
      <c r="G45" s="33"/>
      <c r="H45" s="33"/>
      <c r="I45" s="22" t="s">
        <v>58</v>
      </c>
      <c r="J45" s="18">
        <v>100000</v>
      </c>
      <c r="K45" s="18">
        <v>213500</v>
      </c>
      <c r="L45" s="17">
        <f t="shared" si="28"/>
        <v>213500</v>
      </c>
      <c r="M45" s="18">
        <v>213000</v>
      </c>
      <c r="N45" s="18">
        <f t="shared" si="29"/>
        <v>213000</v>
      </c>
      <c r="O45" s="18">
        <v>232290.89</v>
      </c>
      <c r="P45" s="18"/>
      <c r="Q45" s="18"/>
      <c r="R45" s="18"/>
      <c r="S45" s="18">
        <v>359450.33</v>
      </c>
      <c r="T45" s="17">
        <f t="shared" si="7"/>
        <v>0</v>
      </c>
      <c r="U45" s="17">
        <f t="shared" si="2"/>
        <v>359450.33</v>
      </c>
      <c r="V45" s="17" t="e">
        <f t="shared" si="3"/>
        <v>#DIV/0!</v>
      </c>
      <c r="W45" s="17">
        <f t="shared" si="4"/>
        <v>146450.33000000002</v>
      </c>
      <c r="X45" s="17">
        <f t="shared" si="8"/>
        <v>168.75602347417842</v>
      </c>
      <c r="Y45" s="17">
        <f t="shared" si="27"/>
        <v>99.76580796252928</v>
      </c>
      <c r="Z45" s="18"/>
    </row>
    <row r="46" spans="1:27" s="5" customFormat="1" ht="129" hidden="1" customHeight="1" x14ac:dyDescent="0.3">
      <c r="A46" s="9"/>
      <c r="B46" s="33"/>
      <c r="C46" s="33"/>
      <c r="D46" s="33"/>
      <c r="E46" s="33"/>
      <c r="F46" s="33"/>
      <c r="G46" s="33"/>
      <c r="H46" s="33"/>
      <c r="I46" s="22" t="s">
        <v>59</v>
      </c>
      <c r="J46" s="18">
        <v>2300000</v>
      </c>
      <c r="K46" s="18">
        <v>223236.18</v>
      </c>
      <c r="L46" s="17">
        <f t="shared" si="28"/>
        <v>223236.18</v>
      </c>
      <c r="M46" s="18">
        <v>223236.18</v>
      </c>
      <c r="N46" s="18">
        <f t="shared" si="29"/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7"/>
        <v>0</v>
      </c>
      <c r="U46" s="17">
        <f t="shared" si="2"/>
        <v>244070</v>
      </c>
      <c r="V46" s="17" t="e">
        <f t="shared" si="3"/>
        <v>#DIV/0!</v>
      </c>
      <c r="W46" s="17">
        <f t="shared" si="4"/>
        <v>20833.820000000007</v>
      </c>
      <c r="X46" s="17">
        <f t="shared" si="8"/>
        <v>109.33263595533664</v>
      </c>
      <c r="Y46" s="17">
        <f t="shared" si="27"/>
        <v>100</v>
      </c>
      <c r="Z46" s="18"/>
    </row>
    <row r="47" spans="1:27" s="5" customFormat="1" ht="111" hidden="1" customHeight="1" x14ac:dyDescent="0.3">
      <c r="A47" s="9"/>
      <c r="B47" s="33"/>
      <c r="C47" s="33"/>
      <c r="D47" s="33"/>
      <c r="E47" s="33"/>
      <c r="F47" s="33"/>
      <c r="G47" s="33"/>
      <c r="H47" s="33"/>
      <c r="I47" s="22" t="s">
        <v>60</v>
      </c>
      <c r="J47" s="18">
        <v>900000</v>
      </c>
      <c r="K47" s="18">
        <v>1015295.55</v>
      </c>
      <c r="L47" s="17">
        <f t="shared" si="28"/>
        <v>1015295.55</v>
      </c>
      <c r="M47" s="18">
        <v>979495.55</v>
      </c>
      <c r="N47" s="18">
        <f t="shared" si="29"/>
        <v>979495.55</v>
      </c>
      <c r="O47" s="18">
        <v>965090.33</v>
      </c>
      <c r="P47" s="18"/>
      <c r="Q47" s="18"/>
      <c r="R47" s="18"/>
      <c r="S47" s="18">
        <v>1159100</v>
      </c>
      <c r="T47" s="17">
        <f t="shared" si="7"/>
        <v>0</v>
      </c>
      <c r="U47" s="17">
        <f t="shared" si="2"/>
        <v>1159100</v>
      </c>
      <c r="V47" s="17" t="e">
        <f t="shared" si="3"/>
        <v>#DIV/0!</v>
      </c>
      <c r="W47" s="17">
        <f t="shared" si="4"/>
        <v>179604.44999999995</v>
      </c>
      <c r="X47" s="17">
        <f t="shared" si="8"/>
        <v>118.33642327420478</v>
      </c>
      <c r="Y47" s="17">
        <f t="shared" si="27"/>
        <v>96.473933132081584</v>
      </c>
      <c r="Z47" s="18"/>
    </row>
    <row r="48" spans="1:27" s="5" customFormat="1" ht="61.5" hidden="1" customHeight="1" x14ac:dyDescent="0.3">
      <c r="A48" s="9"/>
      <c r="B48" s="33"/>
      <c r="C48" s="33"/>
      <c r="D48" s="33"/>
      <c r="E48" s="33"/>
      <c r="F48" s="33"/>
      <c r="G48" s="33"/>
      <c r="H48" s="33"/>
      <c r="I48" s="22" t="s">
        <v>61</v>
      </c>
      <c r="J48" s="18">
        <v>0</v>
      </c>
      <c r="K48" s="18">
        <v>272000</v>
      </c>
      <c r="L48" s="17">
        <f t="shared" si="28"/>
        <v>272000</v>
      </c>
      <c r="M48" s="18">
        <v>272000</v>
      </c>
      <c r="N48" s="18">
        <f t="shared" si="29"/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7"/>
        <v>0</v>
      </c>
      <c r="U48" s="17">
        <f t="shared" si="2"/>
        <v>435000</v>
      </c>
      <c r="V48" s="17" t="e">
        <f t="shared" si="3"/>
        <v>#DIV/0!</v>
      </c>
      <c r="W48" s="17">
        <f t="shared" si="4"/>
        <v>163000</v>
      </c>
      <c r="X48" s="17">
        <f t="shared" si="8"/>
        <v>159.9264705882353</v>
      </c>
      <c r="Y48" s="17">
        <f t="shared" si="27"/>
        <v>100</v>
      </c>
      <c r="Z48" s="18"/>
    </row>
    <row r="49" spans="1:26" s="5" customFormat="1" ht="112.5" hidden="1" customHeight="1" x14ac:dyDescent="0.3">
      <c r="A49" s="9"/>
      <c r="B49" s="33"/>
      <c r="C49" s="33"/>
      <c r="D49" s="33"/>
      <c r="E49" s="33"/>
      <c r="F49" s="33"/>
      <c r="G49" s="33"/>
      <c r="H49" s="33"/>
      <c r="I49" s="22" t="s">
        <v>62</v>
      </c>
      <c r="J49" s="18">
        <v>0</v>
      </c>
      <c r="K49" s="18">
        <v>116738</v>
      </c>
      <c r="L49" s="17">
        <f t="shared" si="28"/>
        <v>116738</v>
      </c>
      <c r="M49" s="18">
        <v>116738</v>
      </c>
      <c r="N49" s="18">
        <f t="shared" si="29"/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7"/>
        <v>0</v>
      </c>
      <c r="U49" s="17">
        <f t="shared" si="2"/>
        <v>976062.57</v>
      </c>
      <c r="V49" s="17" t="e">
        <f t="shared" si="3"/>
        <v>#DIV/0!</v>
      </c>
      <c r="W49" s="17">
        <f t="shared" si="4"/>
        <v>859324.57</v>
      </c>
      <c r="X49" s="17">
        <f t="shared" si="8"/>
        <v>836.11383611163455</v>
      </c>
      <c r="Y49" s="17">
        <f t="shared" si="27"/>
        <v>100</v>
      </c>
      <c r="Z49" s="18"/>
    </row>
    <row r="50" spans="1:26" s="5" customFormat="1" ht="133.5" hidden="1" customHeight="1" x14ac:dyDescent="0.3">
      <c r="A50" s="9"/>
      <c r="B50" s="33"/>
      <c r="C50" s="33"/>
      <c r="D50" s="33"/>
      <c r="E50" s="33"/>
      <c r="F50" s="33"/>
      <c r="G50" s="33"/>
      <c r="H50" s="33"/>
      <c r="I50" s="22" t="s">
        <v>63</v>
      </c>
      <c r="J50" s="18">
        <v>300000</v>
      </c>
      <c r="K50" s="18">
        <v>422549.02</v>
      </c>
      <c r="L50" s="17">
        <f t="shared" si="28"/>
        <v>422549.02</v>
      </c>
      <c r="M50" s="18">
        <v>409900.83</v>
      </c>
      <c r="N50" s="18">
        <f t="shared" si="29"/>
        <v>409900.83</v>
      </c>
      <c r="O50" s="18">
        <v>280874.18</v>
      </c>
      <c r="P50" s="18"/>
      <c r="Q50" s="18"/>
      <c r="R50" s="18"/>
      <c r="S50" s="18">
        <v>314616.99</v>
      </c>
      <c r="T50" s="17">
        <f t="shared" si="7"/>
        <v>0</v>
      </c>
      <c r="U50" s="17">
        <f t="shared" si="2"/>
        <v>314616.99</v>
      </c>
      <c r="V50" s="17" t="e">
        <f t="shared" si="3"/>
        <v>#DIV/0!</v>
      </c>
      <c r="W50" s="17">
        <f t="shared" si="4"/>
        <v>-95283.840000000026</v>
      </c>
      <c r="X50" s="17">
        <f t="shared" si="8"/>
        <v>76.754416427993078</v>
      </c>
      <c r="Y50" s="17">
        <f t="shared" si="27"/>
        <v>97.006692856606307</v>
      </c>
      <c r="Z50" s="18"/>
    </row>
    <row r="51" spans="1:26" s="5" customFormat="1" ht="55.5" hidden="1" customHeight="1" x14ac:dyDescent="0.3">
      <c r="A51" s="9"/>
      <c r="B51" s="33"/>
      <c r="C51" s="33"/>
      <c r="D51" s="33"/>
      <c r="E51" s="33"/>
      <c r="F51" s="33"/>
      <c r="G51" s="33"/>
      <c r="H51" s="33"/>
      <c r="I51" s="22" t="s">
        <v>64</v>
      </c>
      <c r="J51" s="18">
        <v>2099620</v>
      </c>
      <c r="K51" s="18">
        <v>3141481.22</v>
      </c>
      <c r="L51" s="17">
        <f t="shared" si="28"/>
        <v>3141481.22</v>
      </c>
      <c r="M51" s="18">
        <v>2961477.82</v>
      </c>
      <c r="N51" s="18">
        <f t="shared" si="29"/>
        <v>2961477.82</v>
      </c>
      <c r="O51" s="18">
        <v>2236480.0299999998</v>
      </c>
      <c r="P51" s="18"/>
      <c r="Q51" s="18"/>
      <c r="R51" s="18"/>
      <c r="S51" s="18">
        <v>2450392.25</v>
      </c>
      <c r="T51" s="17">
        <f t="shared" si="7"/>
        <v>0</v>
      </c>
      <c r="U51" s="17">
        <f t="shared" si="2"/>
        <v>2450392.25</v>
      </c>
      <c r="V51" s="17" t="e">
        <f t="shared" si="3"/>
        <v>#DIV/0!</v>
      </c>
      <c r="W51" s="17">
        <f t="shared" si="4"/>
        <v>-511085.56999999983</v>
      </c>
      <c r="X51" s="17">
        <f t="shared" si="8"/>
        <v>82.742211792084262</v>
      </c>
      <c r="Y51" s="17">
        <f t="shared" si="27"/>
        <v>94.270110581784721</v>
      </c>
      <c r="Z51" s="18"/>
    </row>
    <row r="52" spans="1:26" s="45" customFormat="1" ht="55.5" hidden="1" customHeight="1" x14ac:dyDescent="0.3">
      <c r="A52" s="42"/>
      <c r="B52" s="43"/>
      <c r="C52" s="43"/>
      <c r="D52" s="43"/>
      <c r="E52" s="43"/>
      <c r="F52" s="43"/>
      <c r="G52" s="43"/>
      <c r="H52" s="43"/>
      <c r="I52" s="44" t="s">
        <v>75</v>
      </c>
      <c r="J52" s="37"/>
      <c r="K52" s="37">
        <v>642591.99</v>
      </c>
      <c r="L52" s="37">
        <f t="shared" si="28"/>
        <v>642591.99</v>
      </c>
      <c r="M52" s="51">
        <v>632819.1</v>
      </c>
      <c r="N52" s="37">
        <f>M52</f>
        <v>632819.1</v>
      </c>
      <c r="O52" s="37">
        <v>650000</v>
      </c>
      <c r="P52" s="37">
        <v>219174.47</v>
      </c>
      <c r="Q52" s="37">
        <v>23629.72</v>
      </c>
      <c r="R52" s="37">
        <v>668.26</v>
      </c>
      <c r="S52" s="37">
        <v>255323.11</v>
      </c>
      <c r="T52" s="37">
        <f t="shared" si="7"/>
        <v>-22961.460000000003</v>
      </c>
      <c r="U52" s="17">
        <f t="shared" si="2"/>
        <v>36148.639999999985</v>
      </c>
      <c r="V52" s="17">
        <f t="shared" si="3"/>
        <v>116.49308881641187</v>
      </c>
      <c r="W52" s="17">
        <f t="shared" si="4"/>
        <v>-377495.99</v>
      </c>
      <c r="X52" s="17">
        <f t="shared" si="8"/>
        <v>40.346934850733803</v>
      </c>
      <c r="Y52" s="17">
        <f t="shared" si="27"/>
        <v>98.479145374968027</v>
      </c>
      <c r="Z52" s="37"/>
    </row>
    <row r="53" spans="1:26" s="15" customFormat="1" ht="36.75" hidden="1" customHeight="1" x14ac:dyDescent="0.3">
      <c r="A53" s="14"/>
      <c r="B53" s="55" t="s">
        <v>7</v>
      </c>
      <c r="C53" s="55"/>
      <c r="D53" s="55"/>
      <c r="E53" s="55"/>
      <c r="F53" s="55"/>
      <c r="G53" s="55"/>
      <c r="H53" s="55"/>
      <c r="I53" s="55"/>
      <c r="J53" s="17">
        <v>0</v>
      </c>
      <c r="K53" s="17">
        <v>617535.5</v>
      </c>
      <c r="L53" s="17">
        <f t="shared" si="28"/>
        <v>617535.5</v>
      </c>
      <c r="M53" s="17">
        <v>541683.38</v>
      </c>
      <c r="N53" s="17">
        <f>M53</f>
        <v>541683.38</v>
      </c>
      <c r="O53" s="17">
        <v>0</v>
      </c>
      <c r="P53" s="17">
        <v>0</v>
      </c>
      <c r="Q53" s="17">
        <v>2959.7</v>
      </c>
      <c r="R53" s="17">
        <v>-83245.460000000006</v>
      </c>
      <c r="S53" s="17">
        <v>1118620.44</v>
      </c>
      <c r="T53" s="17">
        <f t="shared" si="7"/>
        <v>-86205.16</v>
      </c>
      <c r="U53" s="17">
        <f t="shared" si="2"/>
        <v>1118620.44</v>
      </c>
      <c r="V53" s="17">
        <v>0</v>
      </c>
      <c r="W53" s="17">
        <f t="shared" si="4"/>
        <v>576937.05999999994</v>
      </c>
      <c r="X53" s="17">
        <f t="shared" si="8"/>
        <v>206.50817088019204</v>
      </c>
      <c r="Y53" s="17">
        <f t="shared" si="27"/>
        <v>87.716962020806903</v>
      </c>
      <c r="Z53" s="17"/>
    </row>
    <row r="54" spans="1:26" s="15" customFormat="1" ht="36.75" customHeight="1" x14ac:dyDescent="0.3">
      <c r="A54" s="14"/>
      <c r="B54" s="55" t="s">
        <v>1</v>
      </c>
      <c r="C54" s="55"/>
      <c r="D54" s="55"/>
      <c r="E54" s="55"/>
      <c r="F54" s="55"/>
      <c r="G54" s="55"/>
      <c r="H54" s="55"/>
      <c r="I54" s="55"/>
      <c r="J54" s="17">
        <f>J55+J56+J57+J58+J59+J60+J61</f>
        <v>1335999177.9199998</v>
      </c>
      <c r="K54" s="17">
        <f t="shared" ref="K54:S54" si="30">K55+K56+K57+K58+K59+K60+K61</f>
        <v>1331830182.6599998</v>
      </c>
      <c r="L54" s="17">
        <f t="shared" ref="L54:N54" si="31">L55+L56+L57+L58+L59+L60+L61</f>
        <v>1331830182.6599998</v>
      </c>
      <c r="M54" s="17">
        <f t="shared" si="31"/>
        <v>1215261618.05</v>
      </c>
      <c r="N54" s="17">
        <f t="shared" si="31"/>
        <v>1215261618.05</v>
      </c>
      <c r="O54" s="17">
        <f t="shared" si="30"/>
        <v>1428871757.3199999</v>
      </c>
      <c r="P54" s="17">
        <f t="shared" si="30"/>
        <v>1684607617.1799998</v>
      </c>
      <c r="Q54" s="17">
        <f t="shared" ref="Q54" si="32">Q55+Q56+Q57+Q58+Q59+Q60+Q61</f>
        <v>31145707.140000001</v>
      </c>
      <c r="R54" s="17">
        <f t="shared" si="30"/>
        <v>27968030.91</v>
      </c>
      <c r="S54" s="17">
        <f t="shared" si="30"/>
        <v>1563064831.1900001</v>
      </c>
      <c r="T54" s="17">
        <f t="shared" si="7"/>
        <v>-3177676.2300000004</v>
      </c>
      <c r="U54" s="17">
        <f t="shared" si="2"/>
        <v>-121542785.98999977</v>
      </c>
      <c r="V54" s="17">
        <f t="shared" si="3"/>
        <v>92.785098158735622</v>
      </c>
      <c r="W54" s="17">
        <f t="shared" si="4"/>
        <v>347803213.1400001</v>
      </c>
      <c r="X54" s="17">
        <f t="shared" si="8"/>
        <v>128.61961638334984</v>
      </c>
      <c r="Y54" s="17">
        <f t="shared" si="27"/>
        <v>91.247490398724622</v>
      </c>
      <c r="Z54" s="31"/>
    </row>
    <row r="55" spans="1:26" s="15" customFormat="1" ht="54.75" customHeight="1" x14ac:dyDescent="0.3">
      <c r="A55" s="14"/>
      <c r="B55" s="55" t="s">
        <v>6</v>
      </c>
      <c r="C55" s="55"/>
      <c r="D55" s="55"/>
      <c r="E55" s="55"/>
      <c r="F55" s="55"/>
      <c r="G55" s="55"/>
      <c r="H55" s="55"/>
      <c r="I55" s="55"/>
      <c r="J55" s="17">
        <v>95330000</v>
      </c>
      <c r="K55" s="17">
        <v>95330000</v>
      </c>
      <c r="L55" s="17">
        <f t="shared" ref="L55:L61" si="33">K55</f>
        <v>95330000</v>
      </c>
      <c r="M55" s="17">
        <v>95330000</v>
      </c>
      <c r="N55" s="17">
        <f>M55</f>
        <v>95330000</v>
      </c>
      <c r="O55" s="17">
        <v>402978000</v>
      </c>
      <c r="P55" s="17">
        <v>402978000</v>
      </c>
      <c r="Q55" s="17">
        <v>0</v>
      </c>
      <c r="R55" s="17">
        <v>12654481</v>
      </c>
      <c r="S55" s="17">
        <v>426424900</v>
      </c>
      <c r="T55" s="17">
        <f t="shared" si="7"/>
        <v>12654481</v>
      </c>
      <c r="U55" s="17">
        <f t="shared" si="2"/>
        <v>23446900</v>
      </c>
      <c r="V55" s="17">
        <f t="shared" si="3"/>
        <v>105.81840696018145</v>
      </c>
      <c r="W55" s="17">
        <f t="shared" si="4"/>
        <v>331094900</v>
      </c>
      <c r="X55" s="17">
        <f t="shared" si="8"/>
        <v>447.31448652050767</v>
      </c>
      <c r="Y55" s="17">
        <f t="shared" si="27"/>
        <v>100</v>
      </c>
      <c r="Z55" s="31"/>
    </row>
    <row r="56" spans="1:26" s="15" customFormat="1" ht="55.5" customHeight="1" x14ac:dyDescent="0.3">
      <c r="A56" s="14"/>
      <c r="B56" s="55" t="s">
        <v>5</v>
      </c>
      <c r="C56" s="55"/>
      <c r="D56" s="55"/>
      <c r="E56" s="55"/>
      <c r="F56" s="55"/>
      <c r="G56" s="55"/>
      <c r="H56" s="55"/>
      <c r="I56" s="55"/>
      <c r="J56" s="17">
        <v>507024933.72000003</v>
      </c>
      <c r="K56" s="17">
        <v>501262575.60000002</v>
      </c>
      <c r="L56" s="17">
        <f t="shared" si="33"/>
        <v>501262575.60000002</v>
      </c>
      <c r="M56" s="17">
        <v>386083575.75999999</v>
      </c>
      <c r="N56" s="17">
        <f t="shared" ref="N56:N61" si="34">M56</f>
        <v>386083575.75999999</v>
      </c>
      <c r="O56" s="17">
        <v>214944766.22</v>
      </c>
      <c r="P56" s="17">
        <v>294017187.54000002</v>
      </c>
      <c r="Q56" s="17">
        <v>1395389.17</v>
      </c>
      <c r="R56" s="17">
        <v>3738847.6</v>
      </c>
      <c r="S56" s="17">
        <v>145276736.38</v>
      </c>
      <c r="T56" s="17">
        <f t="shared" si="7"/>
        <v>2343458.4300000002</v>
      </c>
      <c r="U56" s="17">
        <f t="shared" si="2"/>
        <v>-148740451.16000003</v>
      </c>
      <c r="V56" s="17">
        <f t="shared" si="3"/>
        <v>49.410967295997146</v>
      </c>
      <c r="W56" s="17">
        <f t="shared" si="4"/>
        <v>-240806839.38</v>
      </c>
      <c r="X56" s="17">
        <f t="shared" si="8"/>
        <v>37.628313013322263</v>
      </c>
      <c r="Y56" s="17">
        <f t="shared" si="27"/>
        <v>77.022222394693358</v>
      </c>
      <c r="Z56" s="31"/>
    </row>
    <row r="57" spans="1:26" s="15" customFormat="1" ht="55.5" customHeight="1" x14ac:dyDescent="0.3">
      <c r="A57" s="14"/>
      <c r="B57" s="55" t="s">
        <v>4</v>
      </c>
      <c r="C57" s="55"/>
      <c r="D57" s="55"/>
      <c r="E57" s="55"/>
      <c r="F57" s="55"/>
      <c r="G57" s="55"/>
      <c r="H57" s="55"/>
      <c r="I57" s="55"/>
      <c r="J57" s="17">
        <v>730713803.88</v>
      </c>
      <c r="K57" s="17">
        <v>730599957.25</v>
      </c>
      <c r="L57" s="17">
        <f t="shared" si="33"/>
        <v>730599957.25</v>
      </c>
      <c r="M57" s="17">
        <v>730599957.25</v>
      </c>
      <c r="N57" s="17">
        <f t="shared" si="34"/>
        <v>730599957.25</v>
      </c>
      <c r="O57" s="17">
        <v>798683747.77999997</v>
      </c>
      <c r="P57" s="17">
        <v>973851233.44000006</v>
      </c>
      <c r="Q57" s="17">
        <v>28097857.969999999</v>
      </c>
      <c r="R57" s="17">
        <v>11412242.310000001</v>
      </c>
      <c r="S57" s="17">
        <v>981585162.89999998</v>
      </c>
      <c r="T57" s="17">
        <f t="shared" si="7"/>
        <v>-16685615.659999998</v>
      </c>
      <c r="U57" s="17">
        <f t="shared" si="2"/>
        <v>7733929.4599999189</v>
      </c>
      <c r="V57" s="17">
        <f t="shared" si="3"/>
        <v>100.79415923032525</v>
      </c>
      <c r="W57" s="17">
        <f t="shared" si="4"/>
        <v>250985205.64999998</v>
      </c>
      <c r="X57" s="17">
        <f t="shared" si="8"/>
        <v>134.35330144210735</v>
      </c>
      <c r="Y57" s="17">
        <f t="shared" si="27"/>
        <v>100</v>
      </c>
      <c r="Z57" s="31"/>
    </row>
    <row r="58" spans="1:26" s="15" customFormat="1" ht="37.5" customHeight="1" x14ac:dyDescent="0.3">
      <c r="A58" s="14"/>
      <c r="B58" s="55" t="s">
        <v>3</v>
      </c>
      <c r="C58" s="55"/>
      <c r="D58" s="55"/>
      <c r="E58" s="55"/>
      <c r="F58" s="55"/>
      <c r="G58" s="55"/>
      <c r="H58" s="55"/>
      <c r="I58" s="55"/>
      <c r="J58" s="17">
        <v>8614225.75</v>
      </c>
      <c r="K58" s="17">
        <v>8528770.2200000007</v>
      </c>
      <c r="L58" s="17">
        <f t="shared" si="33"/>
        <v>8528770.2200000007</v>
      </c>
      <c r="M58" s="17">
        <v>8527965.4499999993</v>
      </c>
      <c r="N58" s="17">
        <f t="shared" si="34"/>
        <v>8527965.4499999993</v>
      </c>
      <c r="O58" s="17">
        <v>1054910</v>
      </c>
      <c r="P58" s="17">
        <v>12883515.119999999</v>
      </c>
      <c r="Q58" s="17">
        <v>1488000</v>
      </c>
      <c r="R58" s="17">
        <v>65100</v>
      </c>
      <c r="S58" s="17">
        <v>9341447.4199999999</v>
      </c>
      <c r="T58" s="17">
        <f t="shared" si="7"/>
        <v>-1422900</v>
      </c>
      <c r="U58" s="17">
        <f t="shared" si="2"/>
        <v>-3542067.6999999993</v>
      </c>
      <c r="V58" s="17">
        <f t="shared" si="3"/>
        <v>72.506977583304149</v>
      </c>
      <c r="W58" s="17">
        <f t="shared" si="4"/>
        <v>813481.97000000067</v>
      </c>
      <c r="X58" s="17">
        <f t="shared" si="8"/>
        <v>109.53899232788287</v>
      </c>
      <c r="Y58" s="17">
        <f t="shared" si="27"/>
        <v>99.990564055787146</v>
      </c>
      <c r="Z58" s="31"/>
    </row>
    <row r="59" spans="1:26" s="15" customFormat="1" ht="39" customHeight="1" x14ac:dyDescent="0.3">
      <c r="A59" s="14"/>
      <c r="B59" s="55" t="s">
        <v>2</v>
      </c>
      <c r="C59" s="55"/>
      <c r="D59" s="55"/>
      <c r="E59" s="55"/>
      <c r="F59" s="55"/>
      <c r="G59" s="55"/>
      <c r="H59" s="55"/>
      <c r="I59" s="55"/>
      <c r="J59" s="17">
        <v>1811024.34</v>
      </c>
      <c r="K59" s="17">
        <v>3581765.36</v>
      </c>
      <c r="L59" s="17">
        <f t="shared" si="33"/>
        <v>3581765.36</v>
      </c>
      <c r="M59" s="17">
        <v>2193005.36</v>
      </c>
      <c r="N59" s="17">
        <f t="shared" si="34"/>
        <v>2193005.36</v>
      </c>
      <c r="O59" s="17">
        <v>11210333.32</v>
      </c>
      <c r="P59" s="17">
        <v>4835277.8</v>
      </c>
      <c r="Q59" s="17">
        <v>164460</v>
      </c>
      <c r="R59" s="17">
        <v>97360</v>
      </c>
      <c r="S59" s="17">
        <v>5845535.7999999998</v>
      </c>
      <c r="T59" s="17">
        <f t="shared" si="7"/>
        <v>-67100</v>
      </c>
      <c r="U59" s="17">
        <f t="shared" si="2"/>
        <v>1010258</v>
      </c>
      <c r="V59" s="17">
        <f t="shared" si="3"/>
        <v>120.89348413445862</v>
      </c>
      <c r="W59" s="17">
        <f t="shared" si="4"/>
        <v>3652530.44</v>
      </c>
      <c r="X59" s="17">
        <f t="shared" si="8"/>
        <v>266.55364855104597</v>
      </c>
      <c r="Y59" s="17">
        <f t="shared" si="27"/>
        <v>61.226940895983205</v>
      </c>
      <c r="Z59" s="31"/>
    </row>
    <row r="60" spans="1:26" s="15" customFormat="1" ht="150.75" customHeight="1" x14ac:dyDescent="0.3">
      <c r="A60" s="14"/>
      <c r="B60" s="29"/>
      <c r="C60" s="29"/>
      <c r="D60" s="29"/>
      <c r="E60" s="29"/>
      <c r="F60" s="29"/>
      <c r="G60" s="29"/>
      <c r="H60" s="29"/>
      <c r="I60" s="29" t="s">
        <v>52</v>
      </c>
      <c r="J60" s="17">
        <v>0</v>
      </c>
      <c r="K60" s="17">
        <v>21924</v>
      </c>
      <c r="L60" s="17">
        <f t="shared" si="33"/>
        <v>21924</v>
      </c>
      <c r="M60" s="17">
        <v>21924</v>
      </c>
      <c r="N60" s="17">
        <f t="shared" si="34"/>
        <v>21924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f t="shared" si="7"/>
        <v>0</v>
      </c>
      <c r="U60" s="17">
        <f t="shared" si="2"/>
        <v>0</v>
      </c>
      <c r="V60" s="17">
        <v>0</v>
      </c>
      <c r="W60" s="17">
        <f t="shared" si="4"/>
        <v>-21924</v>
      </c>
      <c r="X60" s="17">
        <f t="shared" si="8"/>
        <v>0</v>
      </c>
      <c r="Y60" s="17">
        <f t="shared" si="27"/>
        <v>100</v>
      </c>
      <c r="Z60" s="31"/>
    </row>
    <row r="61" spans="1:26" s="15" customFormat="1" ht="99.75" customHeight="1" x14ac:dyDescent="0.3">
      <c r="A61" s="14"/>
      <c r="B61" s="55" t="s">
        <v>0</v>
      </c>
      <c r="C61" s="55"/>
      <c r="D61" s="55"/>
      <c r="E61" s="55"/>
      <c r="F61" s="55"/>
      <c r="G61" s="55"/>
      <c r="H61" s="55"/>
      <c r="I61" s="55"/>
      <c r="J61" s="17">
        <v>-7494809.7699999996</v>
      </c>
      <c r="K61" s="17">
        <v>-7494809.7699999996</v>
      </c>
      <c r="L61" s="17">
        <f t="shared" si="33"/>
        <v>-7494809.7699999996</v>
      </c>
      <c r="M61" s="17">
        <v>-7494809.7699999996</v>
      </c>
      <c r="N61" s="17">
        <f t="shared" si="34"/>
        <v>-7494809.7699999996</v>
      </c>
      <c r="O61" s="17">
        <v>0</v>
      </c>
      <c r="P61" s="17">
        <v>-3957596.72</v>
      </c>
      <c r="Q61" s="17">
        <v>0</v>
      </c>
      <c r="R61" s="17">
        <v>0</v>
      </c>
      <c r="S61" s="17">
        <v>-5408951.3099999996</v>
      </c>
      <c r="T61" s="17">
        <f t="shared" si="7"/>
        <v>0</v>
      </c>
      <c r="U61" s="17">
        <f t="shared" si="2"/>
        <v>-1451354.5899999994</v>
      </c>
      <c r="V61" s="17">
        <f t="shared" si="3"/>
        <v>136.6726246427655</v>
      </c>
      <c r="W61" s="17">
        <f t="shared" si="4"/>
        <v>2085858.46</v>
      </c>
      <c r="X61" s="17">
        <f t="shared" si="8"/>
        <v>72.169294164753694</v>
      </c>
      <c r="Y61" s="17">
        <f t="shared" si="27"/>
        <v>100</v>
      </c>
      <c r="Z61" s="31"/>
    </row>
    <row r="62" spans="1:26" s="5" customFormat="1" ht="18.75" x14ac:dyDescent="0.3">
      <c r="A62" s="9"/>
      <c r="B62" s="13"/>
      <c r="C62" s="13"/>
      <c r="D62" s="13"/>
      <c r="E62" s="13"/>
      <c r="F62" s="13"/>
      <c r="G62" s="13"/>
      <c r="H62" s="13"/>
      <c r="I62" s="13"/>
      <c r="J62" s="18">
        <f t="shared" ref="J62:S62" si="35">J54+J7</f>
        <v>1792968907.5499997</v>
      </c>
      <c r="K62" s="18">
        <f t="shared" si="35"/>
        <v>1806460249.5699999</v>
      </c>
      <c r="L62" s="18">
        <f t="shared" si="35"/>
        <v>1699193719.2014999</v>
      </c>
      <c r="M62" s="18">
        <f t="shared" si="35"/>
        <v>1666136366.29</v>
      </c>
      <c r="N62" s="18">
        <f t="shared" si="35"/>
        <v>1565140357.5614583</v>
      </c>
      <c r="O62" s="18">
        <f t="shared" si="35"/>
        <v>1798212119.3199999</v>
      </c>
      <c r="P62" s="18">
        <f t="shared" si="35"/>
        <v>2024060872.1099997</v>
      </c>
      <c r="Q62" s="18">
        <f t="shared" ref="Q62" si="36">Q54+Q7</f>
        <v>39855345.079999998</v>
      </c>
      <c r="R62" s="18">
        <f t="shared" si="35"/>
        <v>43651301.540000007</v>
      </c>
      <c r="S62" s="18">
        <f t="shared" si="35"/>
        <v>1903736357.71</v>
      </c>
      <c r="T62" s="17">
        <f t="shared" si="7"/>
        <v>3795956.4600000083</v>
      </c>
      <c r="U62" s="17">
        <f t="shared" si="2"/>
        <v>-120324514.39999962</v>
      </c>
      <c r="V62" s="17">
        <f t="shared" si="3"/>
        <v>94.055291712913444</v>
      </c>
      <c r="W62" s="17">
        <f t="shared" si="4"/>
        <v>338596000.14854169</v>
      </c>
      <c r="X62" s="17">
        <f t="shared" si="8"/>
        <v>121.63358695037969</v>
      </c>
      <c r="Y62" s="17">
        <f t="shared" si="27"/>
        <v>92.110766410845898</v>
      </c>
      <c r="Z62" s="32"/>
    </row>
    <row r="63" spans="1:26" s="5" customFormat="1" ht="12.75" customHeight="1" x14ac:dyDescent="0.3">
      <c r="A63" s="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46"/>
      <c r="V63" s="47"/>
      <c r="W63" s="10"/>
      <c r="X63" s="10"/>
      <c r="Y63" s="10"/>
    </row>
    <row r="64" spans="1:26" s="5" customFormat="1" ht="87.75" customHeight="1" x14ac:dyDescent="0.3">
      <c r="I64" s="67" t="s">
        <v>82</v>
      </c>
      <c r="J64" s="67"/>
      <c r="K64" s="67"/>
      <c r="L64" s="67"/>
      <c r="M64" s="67"/>
      <c r="N64" s="67"/>
      <c r="O64" s="68"/>
      <c r="P64" s="68"/>
      <c r="Q64" s="68"/>
      <c r="R64" s="68"/>
      <c r="S64" s="68"/>
      <c r="T64" s="68"/>
      <c r="U64" s="68"/>
      <c r="V64" s="69" t="s">
        <v>50</v>
      </c>
      <c r="W64" s="68"/>
      <c r="X64" s="69"/>
    </row>
    <row r="65" spans="12:13" s="5" customFormat="1" ht="18.75" x14ac:dyDescent="0.3"/>
    <row r="66" spans="12:13" s="5" customFormat="1" ht="18.75" x14ac:dyDescent="0.3">
      <c r="M66" s="39"/>
    </row>
    <row r="67" spans="12:13" x14ac:dyDescent="0.2">
      <c r="M67" s="34"/>
    </row>
    <row r="68" spans="12:13" x14ac:dyDescent="0.2">
      <c r="L68" s="34"/>
      <c r="M68" s="34"/>
    </row>
    <row r="69" spans="12:13" x14ac:dyDescent="0.2">
      <c r="M69" s="34"/>
    </row>
    <row r="72" spans="12:13" x14ac:dyDescent="0.2">
      <c r="M72" s="34"/>
    </row>
  </sheetData>
  <mergeCells count="41">
    <mergeCell ref="I64:N64"/>
    <mergeCell ref="B57:I57"/>
    <mergeCell ref="B58:I58"/>
    <mergeCell ref="B55:I55"/>
    <mergeCell ref="K4:K5"/>
    <mergeCell ref="M4:M5"/>
    <mergeCell ref="I4:I5"/>
    <mergeCell ref="L4:L5"/>
    <mergeCell ref="B54:I54"/>
    <mergeCell ref="B21:I21"/>
    <mergeCell ref="B23:I23"/>
    <mergeCell ref="B36:I36"/>
    <mergeCell ref="B39:I39"/>
    <mergeCell ref="B42:I42"/>
    <mergeCell ref="B53:I53"/>
    <mergeCell ref="B59:I59"/>
    <mergeCell ref="B61:I61"/>
    <mergeCell ref="B8:I8"/>
    <mergeCell ref="B9:I9"/>
    <mergeCell ref="B10:I10"/>
    <mergeCell ref="B11:I11"/>
    <mergeCell ref="B12:I12"/>
    <mergeCell ref="B13:I13"/>
    <mergeCell ref="B14:I14"/>
    <mergeCell ref="B31:I31"/>
    <mergeCell ref="B35:I35"/>
    <mergeCell ref="B37:I37"/>
    <mergeCell ref="B56:I56"/>
    <mergeCell ref="B38:I38"/>
    <mergeCell ref="B40:I40"/>
    <mergeCell ref="B41:I41"/>
    <mergeCell ref="Z4:Z5"/>
    <mergeCell ref="Y4:Y5"/>
    <mergeCell ref="B7:I7"/>
    <mergeCell ref="U4:V4"/>
    <mergeCell ref="W4:X4"/>
    <mergeCell ref="Q4:S4"/>
    <mergeCell ref="J4:J5"/>
    <mergeCell ref="N4:N5"/>
    <mergeCell ref="T4:T5"/>
    <mergeCell ref="O4:P5"/>
  </mergeCells>
  <pageMargins left="0.39370078740157483" right="0.39370078740157483" top="0.78740157480314965" bottom="0.39370078740157483" header="0.39370078740157483" footer="0.39370078740157483"/>
  <pageSetup paperSize="9" scale="48" orientation="landscape" r:id="rId1"/>
  <headerFooter alignWithMargins="0">
    <oddHeader>&amp;CСтраница &amp;P из &amp;N</oddHead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2020-12-18T08:29:14Z</cp:lastPrinted>
  <dcterms:created xsi:type="dcterms:W3CDTF">2018-12-30T09:36:16Z</dcterms:created>
  <dcterms:modified xsi:type="dcterms:W3CDTF">2020-12-18T08:29:28Z</dcterms:modified>
</cp:coreProperties>
</file>