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.1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R39" i="2"/>
  <c r="R36" i="2"/>
  <c r="R33" i="2"/>
  <c r="R31" i="2"/>
  <c r="R23" i="2"/>
  <c r="R14" i="2"/>
  <c r="R7" i="2" s="1"/>
  <c r="R62" i="2" l="1"/>
  <c r="N8" i="2" l="1"/>
  <c r="AA16" i="2" l="1"/>
  <c r="AA17" i="2"/>
  <c r="AA18" i="2"/>
  <c r="AA19" i="2"/>
  <c r="AA25" i="2"/>
  <c r="AA26" i="2"/>
  <c r="AA28" i="2"/>
  <c r="AA29" i="2"/>
  <c r="AA30" i="2"/>
  <c r="AA6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T54" i="2" l="1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W23" i="2" s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AA8" i="2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Q33" i="2"/>
  <c r="Y33" i="2" s="1"/>
  <c r="Q36" i="2"/>
  <c r="Q39" i="2"/>
  <c r="Q54" i="2"/>
  <c r="Y54" i="2" s="1"/>
  <c r="Q23" i="2" l="1"/>
  <c r="Y23" i="2" s="1"/>
  <c r="Y31" i="2"/>
  <c r="Q7" i="2" l="1"/>
  <c r="Q62" i="2" s="1"/>
  <c r="N56" i="2"/>
  <c r="AA56" i="2" s="1"/>
  <c r="N57" i="2"/>
  <c r="AA57" i="2" s="1"/>
  <c r="N58" i="2"/>
  <c r="AA58" i="2" s="1"/>
  <c r="N59" i="2"/>
  <c r="AA59" i="2" s="1"/>
  <c r="N60" i="2"/>
  <c r="N61" i="2"/>
  <c r="AA61" i="2" s="1"/>
  <c r="N55" i="2"/>
  <c r="AA55" i="2" s="1"/>
  <c r="N53" i="2"/>
  <c r="AA53" i="2" s="1"/>
  <c r="N44" i="2"/>
  <c r="AA44" i="2" s="1"/>
  <c r="N45" i="2"/>
  <c r="AA45" i="2" s="1"/>
  <c r="N46" i="2"/>
  <c r="AA46" i="2" s="1"/>
  <c r="N47" i="2"/>
  <c r="AA47" i="2" s="1"/>
  <c r="N48" i="2"/>
  <c r="AA48" i="2" s="1"/>
  <c r="N49" i="2"/>
  <c r="AA49" i="2" s="1"/>
  <c r="N50" i="2"/>
  <c r="AA50" i="2" s="1"/>
  <c r="N51" i="2"/>
  <c r="AA51" i="2" s="1"/>
  <c r="N43" i="2"/>
  <c r="AA43" i="2" s="1"/>
  <c r="N41" i="2"/>
  <c r="AA41" i="2" s="1"/>
  <c r="N40" i="2"/>
  <c r="AA40" i="2" s="1"/>
  <c r="N38" i="2"/>
  <c r="AA38" i="2" s="1"/>
  <c r="N37" i="2"/>
  <c r="AA37" i="2" s="1"/>
  <c r="N35" i="2"/>
  <c r="AA35" i="2" s="1"/>
  <c r="N34" i="2"/>
  <c r="AA34" i="2" s="1"/>
  <c r="N32" i="2"/>
  <c r="AA32" i="2" s="1"/>
  <c r="N27" i="2"/>
  <c r="AA27" i="2" s="1"/>
  <c r="N22" i="2"/>
  <c r="AA22" i="2" s="1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s="1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Y39" i="2" l="1"/>
  <c r="W39" i="2"/>
  <c r="AA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<sst xmlns="http://schemas.openxmlformats.org/spreadsheetml/2006/main" count="139" uniqueCount="89">
  <si>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</si>
  <si>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</si>
  <si>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</si>
  <si>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</si>
  <si>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</si>
  <si>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</si>
  <si>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</si>
  <si>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</si>
  <si>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</si>
  <si>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</si>
  <si>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</si>
  <si>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</si>
  <si>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</si>
  <si>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</si>
  <si>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</si>
  <si>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</si>
  <si>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</si>
  <si>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</si>
  <si>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</si>
  <si>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</si>
  <si>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</si>
  <si>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</si>
  <si>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</si>
  <si>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</si>
  <si>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</si>
  <si>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</si>
  <si>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</si>
  <si>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</si>
  <si>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</si>
  <si>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</si>
  <si>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</si>
  <si>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</si>
  <si>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</si>
  <si>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</si>
  <si>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</si>
  <si>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</si>
  <si>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</si>
  <si>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</si>
  <si>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</si>
  <si>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</si>
  <si>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</si>
  <si>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</si>
  <si>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</si>
  <si>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</si>
  <si>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</si>
  <si>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</si>
  <si>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</si>
  <si>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</si>
  <si>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</si>
  <si>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</si>
  <si>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</si>
  <si>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</si>
  <si>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</si>
  <si>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</si>
  <si>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</si>
  <si>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</si>
  <si>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</si>
  <si>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</si>
  <si>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</si>
  <si>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</si>
  <si>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</si>
  <si>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</si>
  <si>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</si>
  <si>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</si>
  <si>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</si>
  <si>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</si>
  <si>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</si>
  <si>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</si>
  <si>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</si>
  <si>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</si>
  <si>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</si>
  <si>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</si>
  <si>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</si>
  <si>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</si>
  <si>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</si>
  <si>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</si>
  <si>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</si>
  <si>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</si>
  <si>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</si>
  <si>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Исполнено по 05.11.2019 год</t>
  </si>
  <si>
    <t>Исполнено на 05.11.2019 год (в сопоставимых условиях 2020 года)</t>
  </si>
  <si>
    <t>11 месяцев 2020 года</t>
  </si>
  <si>
    <t>с 23.10.2020 по 29.10.2020 (неделя) П</t>
  </si>
  <si>
    <t>с 30.10.2020 по 05.11.2020 (неделя) Т</t>
  </si>
  <si>
    <t>с 01.01.2020 по 05.11.2020</t>
  </si>
  <si>
    <t>откл.+- от плана за 11 месяцев 2020 года</t>
  </si>
  <si>
    <t>рублей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</si>
  <si>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</si>
  <si>
    <t>Информация об исполнении бюджета Благодарненского городского округа Ставропольского края по доходам по состоянию на 05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</si>
</sst>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view="pageBreakPreview" zoomScale="60" zoomScaleNormal="60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E6" sqref="AE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customWidth="1"/>
    <col min="25" max="25" width="11.42578125" style="1" customWidth="1"/>
    <col min="26" max="26" width="20.28515625" style="1" customWidth="1"/>
    <col min="27" max="27" width="11.5703125" style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20.25" customHeight="1" x14ac:dyDescent="0.3">
      <c r="A2" s="8" t="s">
        <v>88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0" s="5" customFormat="1" ht="18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86</v>
      </c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9" t="s">
        <v>43</v>
      </c>
      <c r="J4" s="63" t="s">
        <v>74</v>
      </c>
      <c r="K4" s="63" t="s">
        <v>68</v>
      </c>
      <c r="L4" s="57" t="s">
        <v>69</v>
      </c>
      <c r="M4" s="68" t="s">
        <v>79</v>
      </c>
      <c r="N4" s="57" t="s">
        <v>80</v>
      </c>
      <c r="O4" s="64" t="s">
        <v>70</v>
      </c>
      <c r="P4" s="65"/>
      <c r="Q4" s="66"/>
      <c r="R4" s="60" t="s">
        <v>53</v>
      </c>
      <c r="S4" s="61"/>
      <c r="T4" s="62"/>
      <c r="U4" s="55" t="s">
        <v>75</v>
      </c>
      <c r="V4" s="59" t="s">
        <v>71</v>
      </c>
      <c r="W4" s="59"/>
      <c r="X4" s="57" t="s">
        <v>85</v>
      </c>
      <c r="Y4" s="57"/>
      <c r="Z4" s="57" t="s">
        <v>72</v>
      </c>
      <c r="AA4" s="57"/>
      <c r="AB4" s="57" t="s">
        <v>73</v>
      </c>
      <c r="AC4" s="55" t="s">
        <v>65</v>
      </c>
    </row>
    <row r="5" spans="1:30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9"/>
      <c r="J5" s="63"/>
      <c r="K5" s="63"/>
      <c r="L5" s="57"/>
      <c r="M5" s="68"/>
      <c r="N5" s="57"/>
      <c r="O5" s="51" t="s">
        <v>77</v>
      </c>
      <c r="P5" s="54" t="s">
        <v>78</v>
      </c>
      <c r="Q5" s="54" t="s">
        <v>81</v>
      </c>
      <c r="R5" s="50" t="s">
        <v>82</v>
      </c>
      <c r="S5" s="50" t="s">
        <v>83</v>
      </c>
      <c r="T5" s="50" t="s">
        <v>84</v>
      </c>
      <c r="U5" s="56"/>
      <c r="V5" s="24" t="s">
        <v>48</v>
      </c>
      <c r="W5" s="24" t="s">
        <v>49</v>
      </c>
      <c r="X5" s="24" t="s">
        <v>48</v>
      </c>
      <c r="Y5" s="24" t="s">
        <v>49</v>
      </c>
      <c r="Z5" s="24" t="s">
        <v>48</v>
      </c>
      <c r="AA5" s="24" t="s">
        <v>49</v>
      </c>
      <c r="AB5" s="57"/>
      <c r="AC5" s="56"/>
    </row>
    <row r="6" spans="1:30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23">
        <v>5</v>
      </c>
      <c r="R6" s="53">
        <v>6</v>
      </c>
      <c r="S6" s="52">
        <v>7</v>
      </c>
      <c r="T6" s="23">
        <v>5</v>
      </c>
      <c r="U6" s="38">
        <v>9</v>
      </c>
      <c r="V6" s="23">
        <v>6</v>
      </c>
      <c r="W6" s="23">
        <v>7</v>
      </c>
      <c r="X6" s="23">
        <v>8</v>
      </c>
      <c r="Y6" s="23">
        <v>9</v>
      </c>
      <c r="Z6" s="23">
        <v>10</v>
      </c>
      <c r="AA6" s="23">
        <v>11</v>
      </c>
      <c r="AB6" s="23">
        <v>16</v>
      </c>
      <c r="AC6" s="30">
        <v>13</v>
      </c>
    </row>
    <row r="7" spans="1:30" s="15" customFormat="1" ht="35.25" customHeight="1" x14ac:dyDescent="0.3">
      <c r="A7" s="14"/>
      <c r="B7" s="58" t="s">
        <v>8</v>
      </c>
      <c r="C7" s="58"/>
      <c r="D7" s="58"/>
      <c r="E7" s="58"/>
      <c r="F7" s="58"/>
      <c r="G7" s="58"/>
      <c r="H7" s="58"/>
      <c r="I7" s="58"/>
      <c r="J7" s="17">
        <f t="shared" ref="J7:T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366616316.67000002</v>
      </c>
      <c r="N7" s="17">
        <f t="shared" si="0"/>
        <v>282121630.54231125</v>
      </c>
      <c r="O7" s="17">
        <f t="shared" si="0"/>
        <v>369340362</v>
      </c>
      <c r="P7" s="17">
        <f t="shared" si="0"/>
        <v>334944747.85999995</v>
      </c>
      <c r="Q7" s="17">
        <f>Q8+Q9+Q10+Q11+Q12+Q13+Q14+Q21+Q22+Q23+Q35+Q36+Q39+Q42+Q53</f>
        <v>305643997.43000007</v>
      </c>
      <c r="R7" s="17">
        <f t="shared" ref="R7" si="1">R8+R9+R10+R11+R12+R13+R14+R21+R22+R23+R35+R36+R39+R42+R53</f>
        <v>9511447.879999999</v>
      </c>
      <c r="S7" s="17">
        <f t="shared" si="0"/>
        <v>5519471.8399999999</v>
      </c>
      <c r="T7" s="17">
        <f t="shared" si="0"/>
        <v>275173697.92000002</v>
      </c>
      <c r="U7" s="17">
        <f>S7-R7</f>
        <v>-3991976.0399999991</v>
      </c>
      <c r="V7" s="17">
        <f>T7-P7</f>
        <v>-59771049.939999938</v>
      </c>
      <c r="W7" s="17">
        <f>T7/P7*100</f>
        <v>82.154952325156913</v>
      </c>
      <c r="X7" s="17">
        <f t="shared" ref="X7:X38" si="2">T7-Q7</f>
        <v>-30470299.51000005</v>
      </c>
      <c r="Y7" s="17">
        <f t="shared" ref="Y7:Y62" si="3">T7/Q7*100</f>
        <v>90.03078752855977</v>
      </c>
      <c r="Z7" s="17">
        <f t="shared" ref="Z7:Z38" si="4">T7-N7</f>
        <v>-6947932.6223112345</v>
      </c>
      <c r="AA7" s="17">
        <f t="shared" ref="AA7:AA62" si="5">T7/N7*100</f>
        <v>97.53725632134072</v>
      </c>
      <c r="AB7" s="17">
        <f t="shared" ref="AB7:AB62" si="6">N7/L7*100</f>
        <v>76.796307330420277</v>
      </c>
      <c r="AC7" s="17" t="e">
        <f t="shared" ref="AC7" si="7">AC8+AC9+AC10+AC11+AC12+AC13+AC14+AC21+AC22+AC23+AC35+AC36+AC39+AC42+AC53</f>
        <v>#REF!</v>
      </c>
    </row>
    <row r="8" spans="1:30" s="15" customFormat="1" ht="33.75" hidden="1" customHeight="1" x14ac:dyDescent="0.3">
      <c r="A8" s="14"/>
      <c r="B8" s="58" t="s">
        <v>35</v>
      </c>
      <c r="C8" s="58"/>
      <c r="D8" s="58"/>
      <c r="E8" s="58"/>
      <c r="F8" s="58"/>
      <c r="G8" s="58"/>
      <c r="H8" s="58"/>
      <c r="I8" s="58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209089778.84999999</v>
      </c>
      <c r="N8" s="27">
        <f>M8/57.46*100*34.24/100</f>
        <v>124595092.72231117</v>
      </c>
      <c r="O8" s="17">
        <v>171081000</v>
      </c>
      <c r="P8" s="17">
        <v>155702561.28999999</v>
      </c>
      <c r="Q8" s="17">
        <v>145086481.78</v>
      </c>
      <c r="R8" s="17">
        <v>382392.74</v>
      </c>
      <c r="S8" s="17">
        <v>1986296.44</v>
      </c>
      <c r="T8" s="17">
        <v>130758943.64</v>
      </c>
      <c r="U8" s="17">
        <f t="shared" ref="U8:U62" si="8">S8-R8</f>
        <v>1603903.7</v>
      </c>
      <c r="V8" s="17">
        <f t="shared" ref="V8:V62" si="9">T8-P8</f>
        <v>-24943617.649999991</v>
      </c>
      <c r="W8" s="17">
        <f t="shared" ref="W8:W62" si="10">T8/P8*100</f>
        <v>83.979956756432628</v>
      </c>
      <c r="X8" s="17">
        <f t="shared" si="2"/>
        <v>-14327538.140000001</v>
      </c>
      <c r="Y8" s="17">
        <f t="shared" si="3"/>
        <v>90.124829023199155</v>
      </c>
      <c r="Z8" s="17">
        <f t="shared" si="4"/>
        <v>6163850.9176888317</v>
      </c>
      <c r="AA8" s="17">
        <f t="shared" si="5"/>
        <v>104.9471056869201</v>
      </c>
      <c r="AB8" s="17">
        <f t="shared" si="6"/>
        <v>78.770783241910252</v>
      </c>
      <c r="AC8" s="17">
        <v>255571677.94</v>
      </c>
    </row>
    <row r="9" spans="1:30" s="15" customFormat="1" ht="54" hidden="1" customHeight="1" x14ac:dyDescent="0.3">
      <c r="A9" s="14"/>
      <c r="B9" s="58" t="s">
        <v>34</v>
      </c>
      <c r="C9" s="58"/>
      <c r="D9" s="58"/>
      <c r="E9" s="58"/>
      <c r="F9" s="58"/>
      <c r="G9" s="58"/>
      <c r="H9" s="58"/>
      <c r="I9" s="58"/>
      <c r="J9" s="17">
        <v>19969879.079999998</v>
      </c>
      <c r="K9" s="17">
        <v>21737050.32</v>
      </c>
      <c r="L9" s="17">
        <f>K9</f>
        <v>21737050.32</v>
      </c>
      <c r="M9" s="17">
        <v>18047622.41</v>
      </c>
      <c r="N9" s="17">
        <f>M9</f>
        <v>18047622.41</v>
      </c>
      <c r="O9" s="17">
        <v>22705020</v>
      </c>
      <c r="P9" s="17">
        <v>21785000</v>
      </c>
      <c r="Q9" s="17">
        <v>20063489.27</v>
      </c>
      <c r="R9" s="17">
        <v>1843414.12</v>
      </c>
      <c r="S9" s="17">
        <v>21009.58</v>
      </c>
      <c r="T9" s="17">
        <v>16910826.949999999</v>
      </c>
      <c r="U9" s="17">
        <f t="shared" si="8"/>
        <v>-1822404.54</v>
      </c>
      <c r="V9" s="17">
        <f t="shared" si="9"/>
        <v>-4874173.0500000007</v>
      </c>
      <c r="W9" s="17">
        <f t="shared" si="10"/>
        <v>77.626013082396142</v>
      </c>
      <c r="X9" s="17">
        <f t="shared" si="2"/>
        <v>-3152662.3200000003</v>
      </c>
      <c r="Y9" s="17">
        <f t="shared" si="3"/>
        <v>84.286570109646732</v>
      </c>
      <c r="Z9" s="17">
        <f t="shared" si="4"/>
        <v>-1136795.4600000009</v>
      </c>
      <c r="AA9" s="17">
        <f t="shared" si="5"/>
        <v>93.701134508609201</v>
      </c>
      <c r="AB9" s="17">
        <f t="shared" si="6"/>
        <v>83.027007548464837</v>
      </c>
      <c r="AC9" s="31">
        <v>21311346.530000001</v>
      </c>
    </row>
    <row r="10" spans="1:30" s="15" customFormat="1" ht="57.75" hidden="1" customHeight="1" x14ac:dyDescent="0.3">
      <c r="A10" s="14"/>
      <c r="B10" s="58" t="s">
        <v>33</v>
      </c>
      <c r="C10" s="58"/>
      <c r="D10" s="58"/>
      <c r="E10" s="58"/>
      <c r="F10" s="58"/>
      <c r="G10" s="58"/>
      <c r="H10" s="58"/>
      <c r="I10" s="58"/>
      <c r="J10" s="17">
        <v>12137800</v>
      </c>
      <c r="K10" s="17">
        <v>12511583.869999999</v>
      </c>
      <c r="L10" s="17">
        <f>K10</f>
        <v>12511583.869999999</v>
      </c>
      <c r="M10" s="17">
        <v>11520611.710000001</v>
      </c>
      <c r="N10" s="17">
        <f t="shared" ref="N10:N13" si="11">M10</f>
        <v>11520611.710000001</v>
      </c>
      <c r="O10" s="17">
        <v>12396483</v>
      </c>
      <c r="P10" s="17">
        <v>11075422.57</v>
      </c>
      <c r="Q10" s="17">
        <v>10738716.76</v>
      </c>
      <c r="R10" s="17">
        <v>1054941.53</v>
      </c>
      <c r="S10" s="17">
        <v>199713.05</v>
      </c>
      <c r="T10" s="17">
        <v>10729838.33</v>
      </c>
      <c r="U10" s="17">
        <f t="shared" si="8"/>
        <v>-855228.48</v>
      </c>
      <c r="V10" s="17">
        <f t="shared" si="9"/>
        <v>-345584.24000000022</v>
      </c>
      <c r="W10" s="17">
        <f t="shared" si="10"/>
        <v>96.879719597010379</v>
      </c>
      <c r="X10" s="17">
        <f t="shared" si="2"/>
        <v>-8878.429999999702</v>
      </c>
      <c r="Y10" s="17">
        <f t="shared" si="3"/>
        <v>99.917323175585835</v>
      </c>
      <c r="Z10" s="17">
        <f t="shared" si="4"/>
        <v>-790773.38000000082</v>
      </c>
      <c r="AA10" s="17">
        <f t="shared" si="5"/>
        <v>93.136012219615026</v>
      </c>
      <c r="AB10" s="17">
        <f t="shared" si="6"/>
        <v>92.079562665314256</v>
      </c>
      <c r="AC10" s="31">
        <v>11975757.109999999</v>
      </c>
      <c r="AD10" s="15" t="s">
        <v>66</v>
      </c>
    </row>
    <row r="11" spans="1:30" s="15" customFormat="1" ht="37.5" hidden="1" customHeight="1" x14ac:dyDescent="0.3">
      <c r="A11" s="14"/>
      <c r="B11" s="58" t="s">
        <v>32</v>
      </c>
      <c r="C11" s="58"/>
      <c r="D11" s="58"/>
      <c r="E11" s="58"/>
      <c r="F11" s="58"/>
      <c r="G11" s="58"/>
      <c r="H11" s="58"/>
      <c r="I11" s="58"/>
      <c r="J11" s="17">
        <v>15099490</v>
      </c>
      <c r="K11" s="17">
        <v>15106830.01</v>
      </c>
      <c r="L11" s="17">
        <f>K11</f>
        <v>15106830.01</v>
      </c>
      <c r="M11" s="17">
        <v>15015993.539999999</v>
      </c>
      <c r="N11" s="17">
        <f t="shared" si="11"/>
        <v>15015993.539999999</v>
      </c>
      <c r="O11" s="17">
        <v>15785007</v>
      </c>
      <c r="P11" s="17">
        <v>10525000</v>
      </c>
      <c r="Q11" s="17">
        <v>10519366.279999999</v>
      </c>
      <c r="R11" s="17">
        <v>2346.0500000000002</v>
      </c>
      <c r="S11" s="17">
        <v>55683.73</v>
      </c>
      <c r="T11" s="17">
        <v>10745018.84</v>
      </c>
      <c r="U11" s="17">
        <f t="shared" si="8"/>
        <v>53337.68</v>
      </c>
      <c r="V11" s="17">
        <f t="shared" si="9"/>
        <v>220018.83999999985</v>
      </c>
      <c r="W11" s="17">
        <f t="shared" si="10"/>
        <v>102.09044028503563</v>
      </c>
      <c r="X11" s="17">
        <f t="shared" si="2"/>
        <v>225652.56000000052</v>
      </c>
      <c r="Y11" s="17">
        <f t="shared" si="3"/>
        <v>102.145115532568</v>
      </c>
      <c r="Z11" s="17">
        <f t="shared" si="4"/>
        <v>-4270974.6999999993</v>
      </c>
      <c r="AA11" s="17">
        <f t="shared" si="5"/>
        <v>71.55716211103271</v>
      </c>
      <c r="AB11" s="17">
        <f t="shared" si="6"/>
        <v>99.398705949958583</v>
      </c>
      <c r="AC11" s="31">
        <v>15099981.33</v>
      </c>
      <c r="AD11" s="15" t="s">
        <v>66</v>
      </c>
    </row>
    <row r="12" spans="1:30" s="15" customFormat="1" ht="57.75" hidden="1" customHeight="1" x14ac:dyDescent="0.3">
      <c r="A12" s="14"/>
      <c r="B12" s="58" t="s">
        <v>31</v>
      </c>
      <c r="C12" s="58"/>
      <c r="D12" s="58"/>
      <c r="E12" s="58"/>
      <c r="F12" s="58"/>
      <c r="G12" s="58"/>
      <c r="H12" s="58"/>
      <c r="I12" s="58"/>
      <c r="J12" s="17">
        <v>174000</v>
      </c>
      <c r="K12" s="17">
        <v>231716.17</v>
      </c>
      <c r="L12" s="17">
        <f>K12</f>
        <v>231716.17</v>
      </c>
      <c r="M12" s="17">
        <v>155054.43</v>
      </c>
      <c r="N12" s="17">
        <f t="shared" si="11"/>
        <v>155054.43</v>
      </c>
      <c r="O12" s="17">
        <v>279640</v>
      </c>
      <c r="P12" s="17">
        <v>205406</v>
      </c>
      <c r="Q12" s="17">
        <v>164223.18</v>
      </c>
      <c r="R12" s="17">
        <v>0</v>
      </c>
      <c r="S12" s="17">
        <v>4814.45</v>
      </c>
      <c r="T12" s="17">
        <v>169334.46</v>
      </c>
      <c r="U12" s="17">
        <f t="shared" si="8"/>
        <v>4814.45</v>
      </c>
      <c r="V12" s="17">
        <f t="shared" si="9"/>
        <v>-36071.540000000008</v>
      </c>
      <c r="W12" s="17">
        <f t="shared" si="10"/>
        <v>82.438906361060532</v>
      </c>
      <c r="X12" s="17">
        <f t="shared" si="2"/>
        <v>5111.2799999999988</v>
      </c>
      <c r="Y12" s="17">
        <f t="shared" si="3"/>
        <v>103.1123986272827</v>
      </c>
      <c r="Z12" s="17">
        <f t="shared" si="4"/>
        <v>14280.029999999999</v>
      </c>
      <c r="AA12" s="17">
        <f t="shared" si="5"/>
        <v>109.20968849454995</v>
      </c>
      <c r="AB12" s="17">
        <f t="shared" si="6"/>
        <v>66.915671012515006</v>
      </c>
      <c r="AC12" s="31">
        <v>175716.17</v>
      </c>
      <c r="AD12" s="15" t="s">
        <v>66</v>
      </c>
    </row>
    <row r="13" spans="1:30" s="15" customFormat="1" ht="33.75" hidden="1" customHeight="1" x14ac:dyDescent="0.3">
      <c r="A13" s="14"/>
      <c r="B13" s="58" t="s">
        <v>30</v>
      </c>
      <c r="C13" s="58"/>
      <c r="D13" s="58"/>
      <c r="E13" s="58"/>
      <c r="F13" s="58"/>
      <c r="G13" s="58"/>
      <c r="H13" s="58"/>
      <c r="I13" s="58"/>
      <c r="J13" s="17">
        <v>7243257.4500000002</v>
      </c>
      <c r="K13" s="17">
        <v>7565305.1299999999</v>
      </c>
      <c r="L13" s="17">
        <f>K13</f>
        <v>7565305.1299999999</v>
      </c>
      <c r="M13" s="17">
        <v>3075699.08</v>
      </c>
      <c r="N13" s="17">
        <f t="shared" si="11"/>
        <v>3075699.08</v>
      </c>
      <c r="O13" s="17">
        <v>9878000</v>
      </c>
      <c r="P13" s="17">
        <v>7065305.1299999999</v>
      </c>
      <c r="Q13" s="17">
        <v>5203650.74</v>
      </c>
      <c r="R13" s="17">
        <v>247818.78</v>
      </c>
      <c r="S13" s="17">
        <v>350437.41</v>
      </c>
      <c r="T13" s="17">
        <v>3117778.57</v>
      </c>
      <c r="U13" s="17">
        <f t="shared" si="8"/>
        <v>102618.62999999998</v>
      </c>
      <c r="V13" s="17">
        <f t="shared" si="9"/>
        <v>-3947526.56</v>
      </c>
      <c r="W13" s="17">
        <f t="shared" si="10"/>
        <v>44.128010222256314</v>
      </c>
      <c r="X13" s="17">
        <f t="shared" si="2"/>
        <v>-2085872.1700000004</v>
      </c>
      <c r="Y13" s="17">
        <f t="shared" si="3"/>
        <v>59.915215793287459</v>
      </c>
      <c r="Z13" s="17">
        <f t="shared" si="4"/>
        <v>42079.489999999758</v>
      </c>
      <c r="AA13" s="17">
        <f t="shared" si="5"/>
        <v>101.36812766481694</v>
      </c>
      <c r="AB13" s="17">
        <f t="shared" si="6"/>
        <v>40.655320930855829</v>
      </c>
      <c r="AC13" s="31">
        <v>7076032.8399999999</v>
      </c>
      <c r="AD13" s="15" t="s">
        <v>66</v>
      </c>
    </row>
    <row r="14" spans="1:30" s="15" customFormat="1" ht="18.75" hidden="1" x14ac:dyDescent="0.3">
      <c r="A14" s="14"/>
      <c r="B14" s="58" t="s">
        <v>25</v>
      </c>
      <c r="C14" s="58"/>
      <c r="D14" s="58"/>
      <c r="E14" s="58"/>
      <c r="F14" s="58"/>
      <c r="G14" s="58"/>
      <c r="H14" s="58"/>
      <c r="I14" s="58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32978241.91</v>
      </c>
      <c r="N14" s="17">
        <f t="shared" ref="N14" si="12">N15+N20</f>
        <v>32978241.91</v>
      </c>
      <c r="O14" s="17">
        <f t="shared" ref="O14:T14" si="13">O15+O20</f>
        <v>57940197.800000004</v>
      </c>
      <c r="P14" s="17">
        <f t="shared" si="13"/>
        <v>54016411.920000002</v>
      </c>
      <c r="Q14" s="17">
        <f t="shared" si="13"/>
        <v>46686557.390000001</v>
      </c>
      <c r="R14" s="17">
        <f t="shared" ref="R14" si="14">R15+R20</f>
        <v>4100879.7399999998</v>
      </c>
      <c r="S14" s="17">
        <f t="shared" si="13"/>
        <v>1873758.39</v>
      </c>
      <c r="T14" s="17">
        <f t="shared" si="13"/>
        <v>39221151.329999998</v>
      </c>
      <c r="U14" s="17">
        <f t="shared" si="8"/>
        <v>-2227121.3499999996</v>
      </c>
      <c r="V14" s="17">
        <f t="shared" si="9"/>
        <v>-14795260.590000004</v>
      </c>
      <c r="W14" s="17">
        <f t="shared" si="10"/>
        <v>72.609693861354117</v>
      </c>
      <c r="X14" s="17">
        <f t="shared" si="2"/>
        <v>-7465406.0600000024</v>
      </c>
      <c r="Y14" s="17">
        <f t="shared" si="3"/>
        <v>84.00951692017658</v>
      </c>
      <c r="Z14" s="17">
        <f t="shared" si="4"/>
        <v>6242909.4199999981</v>
      </c>
      <c r="AA14" s="17">
        <f t="shared" si="5"/>
        <v>118.93038882132451</v>
      </c>
      <c r="AB14" s="17">
        <f t="shared" si="6"/>
        <v>64.642417349369723</v>
      </c>
      <c r="AC14" s="31">
        <f>AC15+AC20</f>
        <v>49271022.740000002</v>
      </c>
      <c r="AD14" s="5"/>
    </row>
    <row r="15" spans="1:30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15223089.449999999</v>
      </c>
      <c r="N15" s="37">
        <f>M15</f>
        <v>15223089.449999999</v>
      </c>
      <c r="O15" s="18">
        <v>18745812.460000001</v>
      </c>
      <c r="P15" s="18">
        <v>22539211.149999999</v>
      </c>
      <c r="Q15" s="18">
        <v>21958230.559999999</v>
      </c>
      <c r="R15" s="18">
        <v>1170173.6299999999</v>
      </c>
      <c r="S15" s="18">
        <v>306637</v>
      </c>
      <c r="T15" s="18">
        <v>21385681.449999999</v>
      </c>
      <c r="U15" s="17">
        <f t="shared" si="8"/>
        <v>-863536.62999999989</v>
      </c>
      <c r="V15" s="17">
        <f t="shared" si="9"/>
        <v>-1153529.6999999993</v>
      </c>
      <c r="W15" s="17">
        <f t="shared" si="10"/>
        <v>94.882120353178379</v>
      </c>
      <c r="X15" s="18">
        <f t="shared" si="2"/>
        <v>-572549.1099999994</v>
      </c>
      <c r="Y15" s="17">
        <f t="shared" si="3"/>
        <v>97.39255351912108</v>
      </c>
      <c r="Z15" s="18">
        <f t="shared" si="4"/>
        <v>6162592</v>
      </c>
      <c r="AA15" s="17">
        <f t="shared" si="5"/>
        <v>140.48187472221679</v>
      </c>
      <c r="AB15" s="17">
        <f t="shared" si="6"/>
        <v>92.602311090821416</v>
      </c>
      <c r="AC15" s="32">
        <v>16165468.640000001</v>
      </c>
    </row>
    <row r="16" spans="1:30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8"/>
      <c r="U16" s="17">
        <f t="shared" si="8"/>
        <v>0</v>
      </c>
      <c r="V16" s="17">
        <f t="shared" si="9"/>
        <v>0</v>
      </c>
      <c r="W16" s="17" t="e">
        <f t="shared" si="10"/>
        <v>#DIV/0!</v>
      </c>
      <c r="X16" s="18">
        <f t="shared" si="2"/>
        <v>0</v>
      </c>
      <c r="Y16" s="17" t="e">
        <f t="shared" si="3"/>
        <v>#DIV/0!</v>
      </c>
      <c r="Z16" s="18">
        <f t="shared" si="4"/>
        <v>0</v>
      </c>
      <c r="AA16" s="17" t="e">
        <f t="shared" si="5"/>
        <v>#DIV/0!</v>
      </c>
      <c r="AB16" s="17">
        <f t="shared" si="6"/>
        <v>0</v>
      </c>
      <c r="AC16" s="18" t="e">
        <f>L16+(#REF!*L16)/100</f>
        <v>#REF!</v>
      </c>
    </row>
    <row r="17" spans="1:30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8"/>
      <c r="U17" s="17">
        <f t="shared" si="8"/>
        <v>0</v>
      </c>
      <c r="V17" s="17">
        <f t="shared" si="9"/>
        <v>0</v>
      </c>
      <c r="W17" s="17" t="e">
        <f t="shared" si="10"/>
        <v>#DIV/0!</v>
      </c>
      <c r="X17" s="18">
        <f t="shared" si="2"/>
        <v>0</v>
      </c>
      <c r="Y17" s="17" t="e">
        <f t="shared" si="3"/>
        <v>#DIV/0!</v>
      </c>
      <c r="Z17" s="18">
        <f t="shared" si="4"/>
        <v>0</v>
      </c>
      <c r="AA17" s="17" t="e">
        <f t="shared" si="5"/>
        <v>#DIV/0!</v>
      </c>
      <c r="AB17" s="17">
        <f t="shared" si="6"/>
        <v>0</v>
      </c>
      <c r="AC17" s="18" t="e">
        <f>L17+(#REF!*L17)/100</f>
        <v>#REF!</v>
      </c>
    </row>
    <row r="18" spans="1:30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8"/>
      <c r="U18" s="17">
        <f t="shared" si="8"/>
        <v>0</v>
      </c>
      <c r="V18" s="17">
        <f t="shared" si="9"/>
        <v>0</v>
      </c>
      <c r="W18" s="17" t="e">
        <f t="shared" si="10"/>
        <v>#DIV/0!</v>
      </c>
      <c r="X18" s="18">
        <f t="shared" si="2"/>
        <v>0</v>
      </c>
      <c r="Y18" s="17" t="e">
        <f t="shared" si="3"/>
        <v>#DIV/0!</v>
      </c>
      <c r="Z18" s="18">
        <f t="shared" si="4"/>
        <v>0</v>
      </c>
      <c r="AA18" s="17" t="e">
        <f t="shared" si="5"/>
        <v>#DIV/0!</v>
      </c>
      <c r="AB18" s="17">
        <f t="shared" si="6"/>
        <v>0</v>
      </c>
      <c r="AC18" s="18" t="e">
        <f>L18+(#REF!*L18)/100</f>
        <v>#REF!</v>
      </c>
    </row>
    <row r="19" spans="1:30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8"/>
      <c r="U19" s="17">
        <f t="shared" si="8"/>
        <v>0</v>
      </c>
      <c r="V19" s="17">
        <f t="shared" si="9"/>
        <v>0</v>
      </c>
      <c r="W19" s="17" t="e">
        <f t="shared" si="10"/>
        <v>#DIV/0!</v>
      </c>
      <c r="X19" s="18">
        <f t="shared" si="2"/>
        <v>0</v>
      </c>
      <c r="Y19" s="17" t="e">
        <f t="shared" si="3"/>
        <v>#DIV/0!</v>
      </c>
      <c r="Z19" s="18">
        <f t="shared" si="4"/>
        <v>0</v>
      </c>
      <c r="AA19" s="17" t="e">
        <f t="shared" si="5"/>
        <v>#DIV/0!</v>
      </c>
      <c r="AB19" s="17">
        <f t="shared" si="6"/>
        <v>0</v>
      </c>
      <c r="AC19" s="18" t="e">
        <f>L19+(#REF!*L19)/100</f>
        <v>#REF!</v>
      </c>
    </row>
    <row r="20" spans="1:30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17755152.460000001</v>
      </c>
      <c r="N20" s="18">
        <f>M20</f>
        <v>17755152.460000001</v>
      </c>
      <c r="O20" s="18">
        <v>39194385.340000004</v>
      </c>
      <c r="P20" s="18">
        <v>31477200.77</v>
      </c>
      <c r="Q20" s="18">
        <v>24728326.829999998</v>
      </c>
      <c r="R20" s="18">
        <v>2930706.11</v>
      </c>
      <c r="S20" s="18">
        <v>1567121.39</v>
      </c>
      <c r="T20" s="18">
        <v>17835469.879999999</v>
      </c>
      <c r="U20" s="17">
        <f t="shared" si="8"/>
        <v>-1363584.72</v>
      </c>
      <c r="V20" s="17">
        <f t="shared" si="9"/>
        <v>-13641730.890000001</v>
      </c>
      <c r="W20" s="17">
        <f t="shared" si="10"/>
        <v>56.661550086113323</v>
      </c>
      <c r="X20" s="18">
        <f t="shared" si="2"/>
        <v>-6892856.9499999993</v>
      </c>
      <c r="Y20" s="17">
        <f t="shared" si="3"/>
        <v>72.125663829233687</v>
      </c>
      <c r="Z20" s="18">
        <f t="shared" si="4"/>
        <v>80317.419999998063</v>
      </c>
      <c r="AA20" s="17">
        <f t="shared" si="5"/>
        <v>100.45236119588917</v>
      </c>
      <c r="AB20" s="17">
        <f t="shared" si="6"/>
        <v>51.349305509440747</v>
      </c>
      <c r="AC20" s="32">
        <v>33105554.100000001</v>
      </c>
    </row>
    <row r="21" spans="1:30" s="15" customFormat="1" ht="37.5" hidden="1" customHeight="1" x14ac:dyDescent="0.3">
      <c r="A21" s="14"/>
      <c r="B21" s="58" t="s">
        <v>24</v>
      </c>
      <c r="C21" s="58"/>
      <c r="D21" s="58"/>
      <c r="E21" s="58"/>
      <c r="F21" s="58"/>
      <c r="G21" s="58"/>
      <c r="H21" s="58"/>
      <c r="I21" s="58"/>
      <c r="J21" s="17">
        <v>6445100</v>
      </c>
      <c r="K21" s="17">
        <v>6713532.96</v>
      </c>
      <c r="L21" s="17">
        <f>K21</f>
        <v>6713532.96</v>
      </c>
      <c r="M21" s="17">
        <v>5454873.8200000003</v>
      </c>
      <c r="N21" s="17">
        <f>M21</f>
        <v>5454873.8200000003</v>
      </c>
      <c r="O21" s="17">
        <v>5417000</v>
      </c>
      <c r="P21" s="17">
        <v>5417000</v>
      </c>
      <c r="Q21" s="17">
        <v>4929778.4000000004</v>
      </c>
      <c r="R21" s="17">
        <v>249856.21</v>
      </c>
      <c r="S21" s="17">
        <v>76436.91</v>
      </c>
      <c r="T21" s="17">
        <v>5780486.8600000003</v>
      </c>
      <c r="U21" s="17">
        <f t="shared" si="8"/>
        <v>-173419.3</v>
      </c>
      <c r="V21" s="17">
        <f t="shared" si="9"/>
        <v>363486.86000000034</v>
      </c>
      <c r="W21" s="17">
        <f t="shared" si="10"/>
        <v>106.71011371607901</v>
      </c>
      <c r="X21" s="17">
        <f t="shared" si="2"/>
        <v>850708.46</v>
      </c>
      <c r="Y21" s="17">
        <f t="shared" si="3"/>
        <v>117.25652536430439</v>
      </c>
      <c r="Z21" s="17">
        <f t="shared" si="4"/>
        <v>325613.04000000004</v>
      </c>
      <c r="AA21" s="17">
        <f t="shared" si="5"/>
        <v>105.96921305138456</v>
      </c>
      <c r="AB21" s="17">
        <f t="shared" si="6"/>
        <v>81.251910916364963</v>
      </c>
      <c r="AC21" s="31">
        <v>6531042.4199999999</v>
      </c>
      <c r="AD21" s="15" t="s">
        <v>66</v>
      </c>
    </row>
    <row r="22" spans="1:30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8"/>
        <v>0</v>
      </c>
      <c r="V22" s="17">
        <f t="shared" si="9"/>
        <v>0</v>
      </c>
      <c r="W22" s="17">
        <v>0</v>
      </c>
      <c r="X22" s="17">
        <f t="shared" si="2"/>
        <v>0</v>
      </c>
      <c r="Y22" s="17">
        <v>0</v>
      </c>
      <c r="Z22" s="17">
        <f t="shared" si="4"/>
        <v>-37.68</v>
      </c>
      <c r="AA22" s="17">
        <f t="shared" si="5"/>
        <v>0</v>
      </c>
      <c r="AB22" s="17">
        <f t="shared" si="6"/>
        <v>100</v>
      </c>
      <c r="AC22" s="17" t="e">
        <f>L22+(#REF!*L22)/100</f>
        <v>#REF!</v>
      </c>
    </row>
    <row r="23" spans="1:30" s="15" customFormat="1" ht="113.25" hidden="1" customHeight="1" x14ac:dyDescent="0.3">
      <c r="A23" s="14"/>
      <c r="B23" s="58" t="s">
        <v>18</v>
      </c>
      <c r="C23" s="58"/>
      <c r="D23" s="58"/>
      <c r="E23" s="58"/>
      <c r="F23" s="58"/>
      <c r="G23" s="58"/>
      <c r="H23" s="58"/>
      <c r="I23" s="58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5">M24+M27+M31+M33</f>
        <v>30548195.580000002</v>
      </c>
      <c r="N23" s="17">
        <f t="shared" ref="N23" si="16">N24+N27+N31+N33</f>
        <v>30548195.580000002</v>
      </c>
      <c r="O23" s="17">
        <f t="shared" si="15"/>
        <v>44662630</v>
      </c>
      <c r="P23" s="17">
        <f t="shared" si="15"/>
        <v>38696989.460000001</v>
      </c>
      <c r="Q23" s="17">
        <f>Q24+Q27+Q31+Q33</f>
        <v>34898649.009999998</v>
      </c>
      <c r="R23" s="17">
        <f t="shared" ref="R23:S23" si="17">R24+R27+R31+R33</f>
        <v>770829.44</v>
      </c>
      <c r="S23" s="17">
        <f t="shared" si="17"/>
        <v>216914.03</v>
      </c>
      <c r="T23" s="17">
        <f t="shared" ref="T23" si="18">T24+T27+T31+T33</f>
        <v>29337570.02</v>
      </c>
      <c r="U23" s="17">
        <f t="shared" si="8"/>
        <v>-553915.40999999992</v>
      </c>
      <c r="V23" s="17">
        <f t="shared" si="9"/>
        <v>-9359419.4400000013</v>
      </c>
      <c r="W23" s="17">
        <f t="shared" si="10"/>
        <v>75.813572139314417</v>
      </c>
      <c r="X23" s="17">
        <f t="shared" si="2"/>
        <v>-5561078.9899999984</v>
      </c>
      <c r="Y23" s="17">
        <f t="shared" si="3"/>
        <v>84.065059399845239</v>
      </c>
      <c r="Z23" s="17">
        <f t="shared" si="4"/>
        <v>-1210625.5600000024</v>
      </c>
      <c r="AA23" s="17">
        <f t="shared" si="5"/>
        <v>96.036998136830704</v>
      </c>
      <c r="AB23" s="17">
        <f t="shared" si="6"/>
        <v>76.531788437889688</v>
      </c>
      <c r="AC23" s="31">
        <f>AC24+AC27+AC31+AC33</f>
        <v>38526555.700000003</v>
      </c>
    </row>
    <row r="24" spans="1:30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29051730.030000001</v>
      </c>
      <c r="N24" s="37">
        <f>M24</f>
        <v>29051730.030000001</v>
      </c>
      <c r="O24" s="41">
        <v>43816787.369999997</v>
      </c>
      <c r="P24" s="41">
        <v>38155181.82</v>
      </c>
      <c r="Q24" s="18">
        <v>34363141.420000002</v>
      </c>
      <c r="R24" s="18">
        <v>741903.32</v>
      </c>
      <c r="S24" s="18">
        <v>193404.23</v>
      </c>
      <c r="T24" s="18">
        <v>28624082.829999998</v>
      </c>
      <c r="U24" s="17">
        <f t="shared" si="8"/>
        <v>-548499.09</v>
      </c>
      <c r="V24" s="17">
        <f t="shared" si="9"/>
        <v>-9531098.9900000021</v>
      </c>
      <c r="W24" s="17">
        <f t="shared" si="10"/>
        <v>75.020171480341276</v>
      </c>
      <c r="X24" s="18">
        <f t="shared" si="2"/>
        <v>-5739058.5900000036</v>
      </c>
      <c r="Y24" s="17">
        <f t="shared" si="3"/>
        <v>83.298795299722613</v>
      </c>
      <c r="Z24" s="18">
        <f t="shared" si="4"/>
        <v>-427647.20000000298</v>
      </c>
      <c r="AA24" s="17">
        <f t="shared" si="5"/>
        <v>98.527980262936495</v>
      </c>
      <c r="AB24" s="17">
        <f t="shared" si="6"/>
        <v>75.940655385510397</v>
      </c>
      <c r="AC24" s="32">
        <v>36935324.18</v>
      </c>
      <c r="AD24" s="5" t="s">
        <v>66</v>
      </c>
    </row>
    <row r="25" spans="1:30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8"/>
      <c r="U25" s="17">
        <f t="shared" si="8"/>
        <v>0</v>
      </c>
      <c r="V25" s="17">
        <f t="shared" si="9"/>
        <v>0</v>
      </c>
      <c r="W25" s="17" t="e">
        <f t="shared" si="10"/>
        <v>#DIV/0!</v>
      </c>
      <c r="X25" s="18">
        <f t="shared" si="2"/>
        <v>0</v>
      </c>
      <c r="Y25" s="17" t="e">
        <f t="shared" si="3"/>
        <v>#DIV/0!</v>
      </c>
      <c r="Z25" s="18">
        <f t="shared" si="4"/>
        <v>0</v>
      </c>
      <c r="AA25" s="17" t="e">
        <f t="shared" si="5"/>
        <v>#DIV/0!</v>
      </c>
      <c r="AB25" s="17">
        <f t="shared" si="6"/>
        <v>0</v>
      </c>
      <c r="AC25" s="18" t="e">
        <f>L25+(#REF!*L25)/100</f>
        <v>#REF!</v>
      </c>
    </row>
    <row r="26" spans="1:30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8"/>
      <c r="U26" s="17">
        <f t="shared" si="8"/>
        <v>0</v>
      </c>
      <c r="V26" s="17">
        <f t="shared" si="9"/>
        <v>0</v>
      </c>
      <c r="W26" s="17" t="e">
        <f t="shared" si="10"/>
        <v>#DIV/0!</v>
      </c>
      <c r="X26" s="18">
        <f t="shared" si="2"/>
        <v>0</v>
      </c>
      <c r="Y26" s="17" t="e">
        <f t="shared" si="3"/>
        <v>#DIV/0!</v>
      </c>
      <c r="Z26" s="18">
        <f t="shared" si="4"/>
        <v>0</v>
      </c>
      <c r="AA26" s="17" t="e">
        <f t="shared" si="5"/>
        <v>#DIV/0!</v>
      </c>
      <c r="AB26" s="17">
        <f t="shared" si="6"/>
        <v>0</v>
      </c>
      <c r="AC26" s="18" t="e">
        <f>L26+(#REF!*L26)/100</f>
        <v>#REF!</v>
      </c>
    </row>
    <row r="27" spans="1:30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1419605.91</v>
      </c>
      <c r="N27" s="18">
        <f>M27</f>
        <v>1419605.91</v>
      </c>
      <c r="O27" s="18">
        <v>810842.63</v>
      </c>
      <c r="P27" s="18">
        <v>474607.64</v>
      </c>
      <c r="Q27" s="18">
        <v>469940.98</v>
      </c>
      <c r="R27" s="18">
        <v>27938.12</v>
      </c>
      <c r="S27" s="18">
        <v>23509.8</v>
      </c>
      <c r="T27" s="18">
        <v>659447.53</v>
      </c>
      <c r="U27" s="17">
        <f t="shared" si="8"/>
        <v>-4428.32</v>
      </c>
      <c r="V27" s="17">
        <f t="shared" si="9"/>
        <v>184839.89</v>
      </c>
      <c r="W27" s="17">
        <f t="shared" si="10"/>
        <v>138.94583112905642</v>
      </c>
      <c r="X27" s="18">
        <f t="shared" si="2"/>
        <v>189506.55000000005</v>
      </c>
      <c r="Y27" s="17">
        <f t="shared" si="3"/>
        <v>140.32560641976787</v>
      </c>
      <c r="Z27" s="18">
        <f t="shared" si="4"/>
        <v>-760158.37999999989</v>
      </c>
      <c r="AA27" s="17">
        <f t="shared" si="5"/>
        <v>46.452858878278413</v>
      </c>
      <c r="AB27" s="17">
        <f t="shared" si="6"/>
        <v>90.123373280201974</v>
      </c>
      <c r="AC27" s="32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8"/>
      <c r="U28" s="17">
        <f t="shared" si="8"/>
        <v>0</v>
      </c>
      <c r="V28" s="17">
        <f t="shared" si="9"/>
        <v>0</v>
      </c>
      <c r="W28" s="17" t="e">
        <f t="shared" si="10"/>
        <v>#DIV/0!</v>
      </c>
      <c r="X28" s="17">
        <f t="shared" si="2"/>
        <v>0</v>
      </c>
      <c r="Y28" s="17" t="e">
        <f t="shared" si="3"/>
        <v>#DIV/0!</v>
      </c>
      <c r="Z28" s="17">
        <f t="shared" si="4"/>
        <v>0</v>
      </c>
      <c r="AA28" s="17" t="e">
        <f t="shared" si="5"/>
        <v>#DIV/0!</v>
      </c>
      <c r="AB28" s="17">
        <f t="shared" si="6"/>
        <v>0</v>
      </c>
      <c r="AC28" s="17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8"/>
      <c r="U29" s="17">
        <f t="shared" si="8"/>
        <v>0</v>
      </c>
      <c r="V29" s="17">
        <f t="shared" si="9"/>
        <v>0</v>
      </c>
      <c r="W29" s="17" t="e">
        <f t="shared" si="10"/>
        <v>#DIV/0!</v>
      </c>
      <c r="X29" s="17">
        <f t="shared" si="2"/>
        <v>0</v>
      </c>
      <c r="Y29" s="17" t="e">
        <f t="shared" si="3"/>
        <v>#DIV/0!</v>
      </c>
      <c r="Z29" s="17">
        <f t="shared" si="4"/>
        <v>0</v>
      </c>
      <c r="AA29" s="17" t="e">
        <f t="shared" si="5"/>
        <v>#DIV/0!</v>
      </c>
      <c r="AB29" s="17" t="e">
        <f t="shared" si="6"/>
        <v>#DIV/0!</v>
      </c>
      <c r="AC29" s="17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8"/>
      <c r="U30" s="17">
        <f t="shared" si="8"/>
        <v>0</v>
      </c>
      <c r="V30" s="17">
        <f t="shared" si="9"/>
        <v>0</v>
      </c>
      <c r="W30" s="17" t="e">
        <f t="shared" si="10"/>
        <v>#DIV/0!</v>
      </c>
      <c r="X30" s="17">
        <f t="shared" si="2"/>
        <v>0</v>
      </c>
      <c r="Y30" s="17" t="e">
        <f t="shared" si="3"/>
        <v>#DIV/0!</v>
      </c>
      <c r="Z30" s="17">
        <f t="shared" si="4"/>
        <v>0</v>
      </c>
      <c r="AA30" s="17" t="e">
        <f t="shared" si="5"/>
        <v>#DIV/0!</v>
      </c>
      <c r="AB30" s="17">
        <f t="shared" si="6"/>
        <v>0</v>
      </c>
      <c r="AC30" s="17" t="e">
        <f>L30+(#REF!*L30)/100</f>
        <v>#REF!</v>
      </c>
    </row>
    <row r="31" spans="1:30" s="15" customFormat="1" ht="54.75" hidden="1" customHeight="1" x14ac:dyDescent="0.3">
      <c r="A31" s="14"/>
      <c r="B31" s="58" t="s">
        <v>17</v>
      </c>
      <c r="C31" s="58"/>
      <c r="D31" s="58"/>
      <c r="E31" s="58"/>
      <c r="F31" s="58"/>
      <c r="G31" s="58"/>
      <c r="H31" s="58"/>
      <c r="I31" s="58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T31" si="19">M32</f>
        <v>52500</v>
      </c>
      <c r="N31" s="17">
        <f t="shared" si="19"/>
        <v>52500</v>
      </c>
      <c r="O31" s="17">
        <f t="shared" si="19"/>
        <v>35000</v>
      </c>
      <c r="P31" s="17">
        <f t="shared" si="19"/>
        <v>35000</v>
      </c>
      <c r="Q31" s="17">
        <f t="shared" si="19"/>
        <v>35000</v>
      </c>
      <c r="R31" s="17">
        <f t="shared" si="19"/>
        <v>0</v>
      </c>
      <c r="S31" s="17">
        <f t="shared" si="19"/>
        <v>0</v>
      </c>
      <c r="T31" s="17">
        <f t="shared" si="19"/>
        <v>13500</v>
      </c>
      <c r="U31" s="17">
        <f t="shared" si="8"/>
        <v>0</v>
      </c>
      <c r="V31" s="17">
        <f t="shared" si="9"/>
        <v>-21500</v>
      </c>
      <c r="W31" s="17">
        <f t="shared" si="10"/>
        <v>38.571428571428577</v>
      </c>
      <c r="X31" s="17">
        <f t="shared" si="2"/>
        <v>-21500</v>
      </c>
      <c r="Y31" s="17">
        <f t="shared" si="3"/>
        <v>38.571428571428577</v>
      </c>
      <c r="Z31" s="17">
        <f t="shared" si="4"/>
        <v>-39000</v>
      </c>
      <c r="AA31" s="17">
        <f t="shared" si="5"/>
        <v>25.714285714285712</v>
      </c>
      <c r="AB31" s="17">
        <f t="shared" si="6"/>
        <v>100</v>
      </c>
      <c r="AC31" s="17">
        <f>AC32</f>
        <v>52500</v>
      </c>
    </row>
    <row r="32" spans="1:30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35000</v>
      </c>
      <c r="R32" s="18">
        <v>0</v>
      </c>
      <c r="S32" s="18">
        <v>0</v>
      </c>
      <c r="T32" s="18">
        <v>13500</v>
      </c>
      <c r="U32" s="17">
        <f t="shared" si="8"/>
        <v>0</v>
      </c>
      <c r="V32" s="17">
        <f t="shared" si="9"/>
        <v>-21500</v>
      </c>
      <c r="W32" s="17">
        <f t="shared" si="10"/>
        <v>38.571428571428577</v>
      </c>
      <c r="X32" s="18">
        <f t="shared" si="2"/>
        <v>-21500</v>
      </c>
      <c r="Y32" s="17">
        <f t="shared" si="3"/>
        <v>38.571428571428577</v>
      </c>
      <c r="Z32" s="18">
        <f t="shared" si="4"/>
        <v>-39000</v>
      </c>
      <c r="AA32" s="17">
        <f t="shared" si="5"/>
        <v>25.714285714285712</v>
      </c>
      <c r="AB32" s="17">
        <f t="shared" si="6"/>
        <v>100</v>
      </c>
      <c r="AC32" s="32">
        <v>52500</v>
      </c>
      <c r="AD32" s="5" t="s">
        <v>66</v>
      </c>
    </row>
    <row r="33" spans="1:30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T33" si="20">M34</f>
        <v>24359.64</v>
      </c>
      <c r="N33" s="17">
        <f t="shared" si="20"/>
        <v>24359.64</v>
      </c>
      <c r="O33" s="17">
        <f t="shared" si="20"/>
        <v>0</v>
      </c>
      <c r="P33" s="17">
        <f t="shared" si="20"/>
        <v>32200</v>
      </c>
      <c r="Q33" s="17">
        <f t="shared" si="20"/>
        <v>30566.61</v>
      </c>
      <c r="R33" s="17">
        <f>R34</f>
        <v>988</v>
      </c>
      <c r="S33" s="17">
        <f>S34</f>
        <v>0</v>
      </c>
      <c r="T33" s="17">
        <f t="shared" si="20"/>
        <v>40539.660000000003</v>
      </c>
      <c r="U33" s="17">
        <f t="shared" si="8"/>
        <v>-988</v>
      </c>
      <c r="V33" s="17">
        <f t="shared" si="9"/>
        <v>8339.6600000000035</v>
      </c>
      <c r="W33" s="17">
        <f t="shared" si="10"/>
        <v>125.89956521739131</v>
      </c>
      <c r="X33" s="17">
        <f t="shared" si="2"/>
        <v>9973.0500000000029</v>
      </c>
      <c r="Y33" s="17">
        <f t="shared" si="3"/>
        <v>132.62726877465315</v>
      </c>
      <c r="Z33" s="17">
        <f t="shared" si="4"/>
        <v>16180.020000000004</v>
      </c>
      <c r="AA33" s="17">
        <f t="shared" si="5"/>
        <v>166.42142494716671</v>
      </c>
      <c r="AB33" s="17">
        <f t="shared" si="6"/>
        <v>75.692969119235897</v>
      </c>
      <c r="AC33" s="17">
        <f>AC34</f>
        <v>29474.45</v>
      </c>
    </row>
    <row r="34" spans="1:30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24359.64</v>
      </c>
      <c r="N34" s="18">
        <f>M34</f>
        <v>24359.64</v>
      </c>
      <c r="O34" s="18">
        <v>0</v>
      </c>
      <c r="P34" s="18">
        <v>32200</v>
      </c>
      <c r="Q34" s="18">
        <v>30566.61</v>
      </c>
      <c r="R34" s="18">
        <v>988</v>
      </c>
      <c r="S34" s="18">
        <v>0</v>
      </c>
      <c r="T34" s="18">
        <v>40539.660000000003</v>
      </c>
      <c r="U34" s="17">
        <f t="shared" si="8"/>
        <v>-988</v>
      </c>
      <c r="V34" s="17">
        <f t="shared" si="9"/>
        <v>8339.6600000000035</v>
      </c>
      <c r="W34" s="17">
        <f t="shared" si="10"/>
        <v>125.89956521739131</v>
      </c>
      <c r="X34" s="18">
        <f t="shared" si="2"/>
        <v>9973.0500000000029</v>
      </c>
      <c r="Y34" s="17">
        <f t="shared" si="3"/>
        <v>132.62726877465315</v>
      </c>
      <c r="Z34" s="18">
        <f t="shared" si="4"/>
        <v>16180.020000000004</v>
      </c>
      <c r="AA34" s="17">
        <f t="shared" si="5"/>
        <v>166.42142494716671</v>
      </c>
      <c r="AB34" s="17">
        <f t="shared" si="6"/>
        <v>75.692969119235897</v>
      </c>
      <c r="AC34" s="32">
        <v>29474.45</v>
      </c>
      <c r="AD34" s="5" t="s">
        <v>66</v>
      </c>
    </row>
    <row r="35" spans="1:30" s="15" customFormat="1" ht="40.5" hidden="1" customHeight="1" x14ac:dyDescent="0.3">
      <c r="A35" s="14"/>
      <c r="B35" s="58" t="s">
        <v>15</v>
      </c>
      <c r="C35" s="58"/>
      <c r="D35" s="58"/>
      <c r="E35" s="58"/>
      <c r="F35" s="58"/>
      <c r="G35" s="58"/>
      <c r="H35" s="58"/>
      <c r="I35" s="58"/>
      <c r="J35" s="17">
        <v>740430</v>
      </c>
      <c r="K35" s="17">
        <v>744358.93</v>
      </c>
      <c r="L35" s="17">
        <f>K35</f>
        <v>744358.93</v>
      </c>
      <c r="M35" s="17">
        <v>727292.01</v>
      </c>
      <c r="N35" s="17">
        <f>M35</f>
        <v>727292.01</v>
      </c>
      <c r="O35" s="17">
        <v>1066860</v>
      </c>
      <c r="P35" s="17">
        <v>350000</v>
      </c>
      <c r="Q35" s="17">
        <v>350000</v>
      </c>
      <c r="R35" s="17">
        <v>78.989999999999995</v>
      </c>
      <c r="S35" s="17">
        <v>391.63</v>
      </c>
      <c r="T35" s="17">
        <v>85365.82</v>
      </c>
      <c r="U35" s="17">
        <f t="shared" si="8"/>
        <v>312.64</v>
      </c>
      <c r="V35" s="17">
        <f t="shared" si="9"/>
        <v>-264634.18</v>
      </c>
      <c r="W35" s="17">
        <f t="shared" si="10"/>
        <v>24.390234285714289</v>
      </c>
      <c r="X35" s="17">
        <f t="shared" si="2"/>
        <v>-264634.18</v>
      </c>
      <c r="Y35" s="17">
        <f t="shared" si="3"/>
        <v>24.390234285714289</v>
      </c>
      <c r="Z35" s="17">
        <f t="shared" si="4"/>
        <v>-641926.18999999994</v>
      </c>
      <c r="AA35" s="17">
        <f t="shared" si="5"/>
        <v>11.737489045149831</v>
      </c>
      <c r="AB35" s="17">
        <f t="shared" si="6"/>
        <v>97.707165278449736</v>
      </c>
      <c r="AC35" s="31">
        <v>740842.18</v>
      </c>
      <c r="AD35" s="15" t="s">
        <v>66</v>
      </c>
    </row>
    <row r="36" spans="1:30" s="15" customFormat="1" ht="76.5" hidden="1" customHeight="1" x14ac:dyDescent="0.3">
      <c r="A36" s="14"/>
      <c r="B36" s="58" t="s">
        <v>13</v>
      </c>
      <c r="C36" s="58"/>
      <c r="D36" s="58"/>
      <c r="E36" s="58"/>
      <c r="F36" s="58"/>
      <c r="G36" s="58"/>
      <c r="H36" s="58"/>
      <c r="I36" s="58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1">M37+M38</f>
        <v>33486283.149999999</v>
      </c>
      <c r="N36" s="17">
        <f t="shared" si="21"/>
        <v>33486283.149999999</v>
      </c>
      <c r="O36" s="17">
        <f t="shared" ref="O36:T36" si="22">O37+O38</f>
        <v>25737024.199999999</v>
      </c>
      <c r="P36" s="17">
        <f t="shared" si="22"/>
        <v>25041651.489999998</v>
      </c>
      <c r="Q36" s="17">
        <f t="shared" si="22"/>
        <v>22649215.689999998</v>
      </c>
      <c r="R36" s="17">
        <f t="shared" ref="R36" si="23">R37+R38</f>
        <v>865138.22000000009</v>
      </c>
      <c r="S36" s="17">
        <f t="shared" si="22"/>
        <v>640629.1</v>
      </c>
      <c r="T36" s="17">
        <f t="shared" si="22"/>
        <v>21794045.949999999</v>
      </c>
      <c r="U36" s="17">
        <f t="shared" si="8"/>
        <v>-224509.12000000011</v>
      </c>
      <c r="V36" s="17">
        <f t="shared" si="9"/>
        <v>-3247605.5399999991</v>
      </c>
      <c r="W36" s="17">
        <f t="shared" si="10"/>
        <v>87.031184659299015</v>
      </c>
      <c r="X36" s="17">
        <f t="shared" si="2"/>
        <v>-855169.73999999836</v>
      </c>
      <c r="Y36" s="17">
        <f t="shared" si="3"/>
        <v>96.224285415862894</v>
      </c>
      <c r="Z36" s="17">
        <f t="shared" si="4"/>
        <v>-11692237.199999999</v>
      </c>
      <c r="AA36" s="17">
        <f t="shared" si="5"/>
        <v>65.083502556478862</v>
      </c>
      <c r="AB36" s="17">
        <f t="shared" si="6"/>
        <v>74.17255608767644</v>
      </c>
      <c r="AC36" s="17">
        <f>AC37+AC38</f>
        <v>43485252</v>
      </c>
    </row>
    <row r="37" spans="1:30" s="5" customFormat="1" ht="36" hidden="1" customHeight="1" x14ac:dyDescent="0.3">
      <c r="A37" s="9"/>
      <c r="B37" s="67" t="s">
        <v>14</v>
      </c>
      <c r="C37" s="67"/>
      <c r="D37" s="67"/>
      <c r="E37" s="67"/>
      <c r="F37" s="67"/>
      <c r="G37" s="67"/>
      <c r="H37" s="67"/>
      <c r="I37" s="67"/>
      <c r="J37" s="18">
        <v>43485252</v>
      </c>
      <c r="K37" s="18">
        <v>44475755.740000002</v>
      </c>
      <c r="L37" s="18">
        <f>K37</f>
        <v>44475755.740000002</v>
      </c>
      <c r="M37" s="18">
        <v>33063432</v>
      </c>
      <c r="N37" s="18">
        <f>M37</f>
        <v>33063432</v>
      </c>
      <c r="O37" s="18">
        <f>250000+25487024.2</f>
        <v>25737024.199999999</v>
      </c>
      <c r="P37" s="18">
        <v>25011552.5</v>
      </c>
      <c r="Q37" s="18">
        <v>22619116.699999999</v>
      </c>
      <c r="R37" s="18">
        <v>832758.67</v>
      </c>
      <c r="S37" s="18">
        <v>686659.1</v>
      </c>
      <c r="T37" s="18">
        <v>20679723.48</v>
      </c>
      <c r="U37" s="17">
        <f t="shared" si="8"/>
        <v>-146099.57000000007</v>
      </c>
      <c r="V37" s="17">
        <f t="shared" si="9"/>
        <v>-4331829.0199999996</v>
      </c>
      <c r="W37" s="17">
        <f t="shared" si="10"/>
        <v>82.680687174456693</v>
      </c>
      <c r="X37" s="18">
        <f t="shared" si="2"/>
        <v>-1939393.2199999988</v>
      </c>
      <c r="Y37" s="17">
        <f t="shared" si="3"/>
        <v>91.425866687358308</v>
      </c>
      <c r="Z37" s="18">
        <f t="shared" si="4"/>
        <v>-12383708.52</v>
      </c>
      <c r="AA37" s="17">
        <f t="shared" si="5"/>
        <v>62.545604703105226</v>
      </c>
      <c r="AB37" s="17">
        <f t="shared" si="6"/>
        <v>74.340348915676458</v>
      </c>
      <c r="AC37" s="32">
        <v>43485252</v>
      </c>
      <c r="AD37" s="15" t="s">
        <v>66</v>
      </c>
    </row>
    <row r="38" spans="1:30" s="5" customFormat="1" ht="36.75" hidden="1" customHeight="1" x14ac:dyDescent="0.3">
      <c r="A38" s="9"/>
      <c r="B38" s="67" t="s">
        <v>12</v>
      </c>
      <c r="C38" s="67"/>
      <c r="D38" s="67"/>
      <c r="E38" s="67"/>
      <c r="F38" s="67"/>
      <c r="G38" s="67"/>
      <c r="H38" s="67"/>
      <c r="I38" s="67"/>
      <c r="J38" s="18">
        <v>197440.43</v>
      </c>
      <c r="K38" s="18">
        <v>670703.97</v>
      </c>
      <c r="L38" s="18">
        <f>K38</f>
        <v>670703.97</v>
      </c>
      <c r="M38" s="18">
        <v>422851.15</v>
      </c>
      <c r="N38" s="18">
        <f>M38</f>
        <v>422851.15</v>
      </c>
      <c r="O38" s="18">
        <v>0</v>
      </c>
      <c r="P38" s="18">
        <v>30098.99</v>
      </c>
      <c r="Q38" s="18">
        <v>30098.99</v>
      </c>
      <c r="R38" s="18">
        <v>32379.55</v>
      </c>
      <c r="S38" s="18">
        <v>-46030</v>
      </c>
      <c r="T38" s="18">
        <v>1114322.47</v>
      </c>
      <c r="U38" s="17">
        <f t="shared" si="8"/>
        <v>-78409.55</v>
      </c>
      <c r="V38" s="17">
        <f t="shared" si="9"/>
        <v>1084223.48</v>
      </c>
      <c r="W38" s="17">
        <f t="shared" si="10"/>
        <v>3702.1922330284169</v>
      </c>
      <c r="X38" s="18">
        <f t="shared" si="2"/>
        <v>1084223.48</v>
      </c>
      <c r="Y38" s="17">
        <f t="shared" si="3"/>
        <v>3702.1922330284169</v>
      </c>
      <c r="Z38" s="18">
        <f t="shared" si="4"/>
        <v>691471.32</v>
      </c>
      <c r="AA38" s="17">
        <f t="shared" si="5"/>
        <v>263.5259405112177</v>
      </c>
      <c r="AB38" s="17">
        <f t="shared" si="6"/>
        <v>63.045869551062893</v>
      </c>
      <c r="AC38" s="18">
        <v>0</v>
      </c>
    </row>
    <row r="39" spans="1:30" s="15" customFormat="1" ht="60" hidden="1" customHeight="1" x14ac:dyDescent="0.3">
      <c r="A39" s="14"/>
      <c r="B39" s="58" t="s">
        <v>11</v>
      </c>
      <c r="C39" s="58"/>
      <c r="D39" s="58"/>
      <c r="E39" s="58"/>
      <c r="F39" s="58"/>
      <c r="G39" s="58"/>
      <c r="H39" s="58"/>
      <c r="I39" s="58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4">M40+M41</f>
        <v>1100698.48</v>
      </c>
      <c r="N39" s="17">
        <f t="shared" ref="N39" si="25">N40+N41</f>
        <v>1100698.48</v>
      </c>
      <c r="O39" s="17">
        <f t="shared" ref="O39:T39" si="26">O40+O41</f>
        <v>1586000</v>
      </c>
      <c r="P39" s="17">
        <f t="shared" si="26"/>
        <v>3954000</v>
      </c>
      <c r="Q39" s="17">
        <f t="shared" si="26"/>
        <v>3330493.93</v>
      </c>
      <c r="R39" s="17">
        <f t="shared" ref="R39" si="27">R40+R41</f>
        <v>0</v>
      </c>
      <c r="S39" s="17">
        <f t="shared" si="26"/>
        <v>46030</v>
      </c>
      <c r="T39" s="17">
        <f t="shared" si="26"/>
        <v>3762670.89</v>
      </c>
      <c r="U39" s="17">
        <f t="shared" si="8"/>
        <v>46030</v>
      </c>
      <c r="V39" s="17">
        <f t="shared" si="9"/>
        <v>-191329.10999999987</v>
      </c>
      <c r="W39" s="17">
        <f t="shared" si="10"/>
        <v>95.161125189681343</v>
      </c>
      <c r="X39" s="17">
        <f t="shared" ref="X39:X62" si="28">T39-Q39</f>
        <v>432176.95999999996</v>
      </c>
      <c r="Y39" s="17">
        <f t="shared" si="3"/>
        <v>112.97636233794306</v>
      </c>
      <c r="Z39" s="17">
        <f t="shared" ref="Z39:Z62" si="29">T39-N39</f>
        <v>2661972.41</v>
      </c>
      <c r="AA39" s="17">
        <f t="shared" si="5"/>
        <v>341.84392532276416</v>
      </c>
      <c r="AB39" s="17">
        <f t="shared" si="6"/>
        <v>77.532983419858184</v>
      </c>
      <c r="AC39" s="17">
        <f>AC40+AC41</f>
        <v>1411920.5699999998</v>
      </c>
    </row>
    <row r="40" spans="1:30" s="5" customFormat="1" ht="75" hidden="1" customHeight="1" x14ac:dyDescent="0.3">
      <c r="A40" s="9"/>
      <c r="B40" s="67" t="s">
        <v>47</v>
      </c>
      <c r="C40" s="67"/>
      <c r="D40" s="67"/>
      <c r="E40" s="67"/>
      <c r="F40" s="67"/>
      <c r="G40" s="67"/>
      <c r="H40" s="67"/>
      <c r="I40" s="67"/>
      <c r="J40" s="18">
        <v>430130</v>
      </c>
      <c r="K40" s="18">
        <v>430132.04</v>
      </c>
      <c r="L40" s="18">
        <f t="shared" ref="L40:L53" si="30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0</v>
      </c>
      <c r="S40" s="18">
        <v>46030</v>
      </c>
      <c r="T40" s="18">
        <v>96030</v>
      </c>
      <c r="U40" s="17">
        <f t="shared" si="8"/>
        <v>46030</v>
      </c>
      <c r="V40" s="17">
        <f t="shared" si="9"/>
        <v>-357970</v>
      </c>
      <c r="W40" s="17">
        <f t="shared" si="10"/>
        <v>21.151982378854626</v>
      </c>
      <c r="X40" s="18">
        <f t="shared" si="28"/>
        <v>96030</v>
      </c>
      <c r="Y40" s="17">
        <v>0</v>
      </c>
      <c r="Z40" s="18">
        <f t="shared" si="29"/>
        <v>-334102</v>
      </c>
      <c r="AA40" s="17">
        <f t="shared" si="5"/>
        <v>22.325704667404427</v>
      </c>
      <c r="AB40" s="17">
        <f t="shared" si="6"/>
        <v>99.999990700530006</v>
      </c>
      <c r="AC40" s="32">
        <v>430132</v>
      </c>
      <c r="AD40" s="5" t="s">
        <v>67</v>
      </c>
    </row>
    <row r="41" spans="1:30" s="5" customFormat="1" ht="76.5" hidden="1" customHeight="1" x14ac:dyDescent="0.3">
      <c r="A41" s="9"/>
      <c r="B41" s="67" t="s">
        <v>10</v>
      </c>
      <c r="C41" s="67"/>
      <c r="D41" s="67"/>
      <c r="E41" s="67"/>
      <c r="F41" s="67"/>
      <c r="G41" s="67"/>
      <c r="H41" s="67"/>
      <c r="I41" s="67"/>
      <c r="J41" s="18">
        <v>981740</v>
      </c>
      <c r="K41" s="18">
        <v>989519.87</v>
      </c>
      <c r="L41" s="18">
        <f t="shared" si="30"/>
        <v>989519.87</v>
      </c>
      <c r="M41" s="18">
        <v>670566.48</v>
      </c>
      <c r="N41" s="18">
        <f>M41</f>
        <v>670566.48</v>
      </c>
      <c r="O41" s="18">
        <v>132000</v>
      </c>
      <c r="P41" s="18">
        <v>3500000</v>
      </c>
      <c r="Q41" s="18">
        <v>3330493.93</v>
      </c>
      <c r="R41" s="18">
        <v>0</v>
      </c>
      <c r="S41" s="18">
        <v>0</v>
      </c>
      <c r="T41" s="18">
        <v>3666640.89</v>
      </c>
      <c r="U41" s="17">
        <f t="shared" si="8"/>
        <v>0</v>
      </c>
      <c r="V41" s="17">
        <f t="shared" si="9"/>
        <v>166640.89000000013</v>
      </c>
      <c r="W41" s="17">
        <f t="shared" si="10"/>
        <v>104.76116828571429</v>
      </c>
      <c r="X41" s="18">
        <f t="shared" si="28"/>
        <v>336146.95999999996</v>
      </c>
      <c r="Y41" s="17">
        <f t="shared" si="3"/>
        <v>110.09300623466383</v>
      </c>
      <c r="Z41" s="18">
        <f t="shared" si="29"/>
        <v>2996074.41</v>
      </c>
      <c r="AA41" s="17">
        <f t="shared" si="5"/>
        <v>546.79752110484264</v>
      </c>
      <c r="AB41" s="17">
        <f t="shared" si="6"/>
        <v>67.766853433675863</v>
      </c>
      <c r="AC41" s="32">
        <v>981788.57</v>
      </c>
      <c r="AD41" s="5" t="s">
        <v>66</v>
      </c>
    </row>
    <row r="42" spans="1:30" s="15" customFormat="1" ht="34.5" hidden="1" customHeight="1" x14ac:dyDescent="0.3">
      <c r="A42" s="14"/>
      <c r="B42" s="58" t="s">
        <v>9</v>
      </c>
      <c r="C42" s="58"/>
      <c r="D42" s="58"/>
      <c r="E42" s="58"/>
      <c r="F42" s="58"/>
      <c r="G42" s="58"/>
      <c r="H42" s="58"/>
      <c r="I42" s="58"/>
      <c r="J42" s="17">
        <v>6085020</v>
      </c>
      <c r="K42" s="17">
        <v>6463120.6699999999</v>
      </c>
      <c r="L42" s="17">
        <f t="shared" si="30"/>
        <v>6463120.6699999999</v>
      </c>
      <c r="M42" s="17">
        <v>4945240.8499999996</v>
      </c>
      <c r="N42" s="17">
        <f>M42</f>
        <v>4945240.8499999996</v>
      </c>
      <c r="O42" s="17">
        <v>805500</v>
      </c>
      <c r="P42" s="17">
        <v>1110000</v>
      </c>
      <c r="Q42" s="17">
        <v>1023375</v>
      </c>
      <c r="R42" s="17">
        <v>31767.37</v>
      </c>
      <c r="S42" s="17">
        <v>32365.68</v>
      </c>
      <c r="T42" s="17">
        <v>1930132.24</v>
      </c>
      <c r="U42" s="17">
        <f t="shared" si="8"/>
        <v>598.31000000000131</v>
      </c>
      <c r="V42" s="17">
        <f t="shared" si="9"/>
        <v>820132.24</v>
      </c>
      <c r="W42" s="17">
        <f t="shared" si="10"/>
        <v>173.88578738738738</v>
      </c>
      <c r="X42" s="17">
        <f t="shared" si="28"/>
        <v>906757.24</v>
      </c>
      <c r="Y42" s="17">
        <f t="shared" si="3"/>
        <v>188.60459166972026</v>
      </c>
      <c r="Z42" s="17">
        <f t="shared" si="29"/>
        <v>-3015108.6099999994</v>
      </c>
      <c r="AA42" s="17">
        <f t="shared" si="5"/>
        <v>39.030095773798365</v>
      </c>
      <c r="AB42" s="17">
        <f t="shared" si="6"/>
        <v>76.514753514574252</v>
      </c>
      <c r="AC42" s="31">
        <v>6143471.29</v>
      </c>
      <c r="AD42" s="15" t="s">
        <v>66</v>
      </c>
    </row>
    <row r="43" spans="1:30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0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>
        <v>41326.550000000003</v>
      </c>
      <c r="R43" s="18"/>
      <c r="S43" s="18"/>
      <c r="T43" s="18">
        <v>124779.15</v>
      </c>
      <c r="U43" s="17">
        <f t="shared" si="8"/>
        <v>0</v>
      </c>
      <c r="V43" s="17">
        <f t="shared" si="9"/>
        <v>124779.15</v>
      </c>
      <c r="W43" s="17" t="e">
        <f t="shared" si="10"/>
        <v>#DIV/0!</v>
      </c>
      <c r="X43" s="18">
        <f t="shared" si="28"/>
        <v>83452.599999999991</v>
      </c>
      <c r="Y43" s="17">
        <f t="shared" si="3"/>
        <v>301.93459168500635</v>
      </c>
      <c r="Z43" s="18">
        <f t="shared" si="29"/>
        <v>36765.229999999996</v>
      </c>
      <c r="AA43" s="17">
        <f t="shared" si="5"/>
        <v>141.77206287369088</v>
      </c>
      <c r="AB43" s="17">
        <f t="shared" si="6"/>
        <v>95.008759393719771</v>
      </c>
      <c r="AC43" s="18"/>
    </row>
    <row r="44" spans="1:30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0"/>
        <v>60000</v>
      </c>
      <c r="M44" s="18">
        <v>60000</v>
      </c>
      <c r="N44" s="18">
        <f t="shared" ref="N44:N51" si="31">M44</f>
        <v>60000</v>
      </c>
      <c r="O44" s="18">
        <v>79400</v>
      </c>
      <c r="P44" s="18"/>
      <c r="Q44" s="18">
        <v>91600</v>
      </c>
      <c r="R44" s="18"/>
      <c r="S44" s="18"/>
      <c r="T44" s="18">
        <v>80000</v>
      </c>
      <c r="U44" s="17">
        <f t="shared" si="8"/>
        <v>0</v>
      </c>
      <c r="V44" s="17">
        <f t="shared" si="9"/>
        <v>80000</v>
      </c>
      <c r="W44" s="17" t="e">
        <f t="shared" si="10"/>
        <v>#DIV/0!</v>
      </c>
      <c r="X44" s="18">
        <f t="shared" si="28"/>
        <v>-11600</v>
      </c>
      <c r="Y44" s="17">
        <f t="shared" si="3"/>
        <v>87.336244541484717</v>
      </c>
      <c r="Z44" s="18">
        <f t="shared" si="29"/>
        <v>20000</v>
      </c>
      <c r="AA44" s="17">
        <f t="shared" si="5"/>
        <v>133.33333333333331</v>
      </c>
      <c r="AB44" s="17">
        <f t="shared" si="6"/>
        <v>100</v>
      </c>
      <c r="AC44" s="18"/>
    </row>
    <row r="45" spans="1:30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0"/>
        <v>213500</v>
      </c>
      <c r="M45" s="18">
        <v>213000</v>
      </c>
      <c r="N45" s="18">
        <f t="shared" si="31"/>
        <v>213000</v>
      </c>
      <c r="O45" s="18">
        <v>232290.89</v>
      </c>
      <c r="P45" s="18"/>
      <c r="Q45" s="18">
        <v>229284.13</v>
      </c>
      <c r="R45" s="18"/>
      <c r="S45" s="18"/>
      <c r="T45" s="18">
        <v>359450.33</v>
      </c>
      <c r="U45" s="17">
        <f t="shared" si="8"/>
        <v>0</v>
      </c>
      <c r="V45" s="17">
        <f t="shared" si="9"/>
        <v>359450.33</v>
      </c>
      <c r="W45" s="17" t="e">
        <f t="shared" si="10"/>
        <v>#DIV/0!</v>
      </c>
      <c r="X45" s="18">
        <f t="shared" si="28"/>
        <v>130166.20000000001</v>
      </c>
      <c r="Y45" s="17">
        <f t="shared" si="3"/>
        <v>156.77069756201618</v>
      </c>
      <c r="Z45" s="18">
        <f t="shared" si="29"/>
        <v>146450.33000000002</v>
      </c>
      <c r="AA45" s="17">
        <f t="shared" si="5"/>
        <v>168.75602347417842</v>
      </c>
      <c r="AB45" s="17">
        <f t="shared" si="6"/>
        <v>99.76580796252928</v>
      </c>
      <c r="AC45" s="18"/>
    </row>
    <row r="46" spans="1:30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0"/>
        <v>223236.18</v>
      </c>
      <c r="M46" s="18">
        <v>223236.18</v>
      </c>
      <c r="N46" s="18">
        <f t="shared" si="31"/>
        <v>223236.18</v>
      </c>
      <c r="O46" s="18">
        <v>243484.57</v>
      </c>
      <c r="P46" s="18"/>
      <c r="Q46" s="18">
        <v>264514</v>
      </c>
      <c r="R46" s="18"/>
      <c r="S46" s="18"/>
      <c r="T46" s="18">
        <v>244070</v>
      </c>
      <c r="U46" s="17">
        <f t="shared" si="8"/>
        <v>0</v>
      </c>
      <c r="V46" s="17">
        <f t="shared" si="9"/>
        <v>244070</v>
      </c>
      <c r="W46" s="17" t="e">
        <f t="shared" si="10"/>
        <v>#DIV/0!</v>
      </c>
      <c r="X46" s="18">
        <f t="shared" si="28"/>
        <v>-20444</v>
      </c>
      <c r="Y46" s="17">
        <f t="shared" si="3"/>
        <v>92.271108523556407</v>
      </c>
      <c r="Z46" s="18">
        <f t="shared" si="29"/>
        <v>20833.820000000007</v>
      </c>
      <c r="AA46" s="17">
        <f t="shared" si="5"/>
        <v>109.33263595533664</v>
      </c>
      <c r="AB46" s="17">
        <f t="shared" si="6"/>
        <v>100</v>
      </c>
      <c r="AC46" s="18"/>
    </row>
    <row r="47" spans="1:30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0"/>
        <v>1015295.55</v>
      </c>
      <c r="M47" s="18">
        <v>979495.55</v>
      </c>
      <c r="N47" s="18">
        <f t="shared" si="31"/>
        <v>979495.55</v>
      </c>
      <c r="O47" s="18">
        <v>965090.33</v>
      </c>
      <c r="P47" s="18"/>
      <c r="Q47" s="18">
        <v>893580</v>
      </c>
      <c r="R47" s="18"/>
      <c r="S47" s="18"/>
      <c r="T47" s="18">
        <v>1159100</v>
      </c>
      <c r="U47" s="17">
        <f t="shared" si="8"/>
        <v>0</v>
      </c>
      <c r="V47" s="17">
        <f t="shared" si="9"/>
        <v>1159100</v>
      </c>
      <c r="W47" s="17" t="e">
        <f t="shared" si="10"/>
        <v>#DIV/0!</v>
      </c>
      <c r="X47" s="18">
        <f t="shared" si="28"/>
        <v>265520</v>
      </c>
      <c r="Y47" s="17">
        <f t="shared" si="3"/>
        <v>129.71418339712167</v>
      </c>
      <c r="Z47" s="18">
        <f t="shared" si="29"/>
        <v>179604.44999999995</v>
      </c>
      <c r="AA47" s="17">
        <f t="shared" si="5"/>
        <v>118.33642327420478</v>
      </c>
      <c r="AB47" s="17">
        <f t="shared" si="6"/>
        <v>96.473933132081584</v>
      </c>
      <c r="AC47" s="18"/>
    </row>
    <row r="48" spans="1:30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0"/>
        <v>272000</v>
      </c>
      <c r="M48" s="18">
        <v>272000</v>
      </c>
      <c r="N48" s="18">
        <f t="shared" si="31"/>
        <v>272000</v>
      </c>
      <c r="O48" s="18">
        <v>420000</v>
      </c>
      <c r="P48" s="18"/>
      <c r="Q48" s="18">
        <v>413400</v>
      </c>
      <c r="R48" s="18"/>
      <c r="S48" s="18"/>
      <c r="T48" s="18">
        <v>435000</v>
      </c>
      <c r="U48" s="17">
        <f t="shared" si="8"/>
        <v>0</v>
      </c>
      <c r="V48" s="17">
        <f t="shared" si="9"/>
        <v>435000</v>
      </c>
      <c r="W48" s="17" t="e">
        <f t="shared" si="10"/>
        <v>#DIV/0!</v>
      </c>
      <c r="X48" s="18">
        <f t="shared" si="28"/>
        <v>21600</v>
      </c>
      <c r="Y48" s="17">
        <f t="shared" si="3"/>
        <v>105.22496371552977</v>
      </c>
      <c r="Z48" s="18">
        <f t="shared" si="29"/>
        <v>163000</v>
      </c>
      <c r="AA48" s="17">
        <f t="shared" si="5"/>
        <v>159.9264705882353</v>
      </c>
      <c r="AB48" s="17">
        <f t="shared" si="6"/>
        <v>100</v>
      </c>
      <c r="AC48" s="18"/>
    </row>
    <row r="49" spans="1:29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0"/>
        <v>116738</v>
      </c>
      <c r="M49" s="18">
        <v>116738</v>
      </c>
      <c r="N49" s="18">
        <f t="shared" si="31"/>
        <v>116738</v>
      </c>
      <c r="O49" s="18">
        <v>650000</v>
      </c>
      <c r="P49" s="18"/>
      <c r="Q49" s="18">
        <v>647633.24</v>
      </c>
      <c r="R49" s="18"/>
      <c r="S49" s="18"/>
      <c r="T49" s="18">
        <v>976062.57</v>
      </c>
      <c r="U49" s="17">
        <f t="shared" si="8"/>
        <v>0</v>
      </c>
      <c r="V49" s="17">
        <f t="shared" si="9"/>
        <v>976062.57</v>
      </c>
      <c r="W49" s="17" t="e">
        <f t="shared" si="10"/>
        <v>#DIV/0!</v>
      </c>
      <c r="X49" s="18">
        <f t="shared" si="28"/>
        <v>328429.32999999996</v>
      </c>
      <c r="Y49" s="17">
        <f t="shared" si="3"/>
        <v>150.71224108262263</v>
      </c>
      <c r="Z49" s="18">
        <f t="shared" si="29"/>
        <v>859324.57</v>
      </c>
      <c r="AA49" s="17">
        <f t="shared" si="5"/>
        <v>836.11383611163455</v>
      </c>
      <c r="AB49" s="17">
        <f t="shared" si="6"/>
        <v>100</v>
      </c>
      <c r="AC49" s="18"/>
    </row>
    <row r="50" spans="1:29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0"/>
        <v>422549.02</v>
      </c>
      <c r="M50" s="18">
        <v>409900.83</v>
      </c>
      <c r="N50" s="18">
        <f t="shared" si="31"/>
        <v>409900.83</v>
      </c>
      <c r="O50" s="18">
        <v>280874.18</v>
      </c>
      <c r="P50" s="18"/>
      <c r="Q50" s="18">
        <v>229112.76</v>
      </c>
      <c r="R50" s="18"/>
      <c r="S50" s="18"/>
      <c r="T50" s="18">
        <v>314616.99</v>
      </c>
      <c r="U50" s="17">
        <f t="shared" si="8"/>
        <v>0</v>
      </c>
      <c r="V50" s="17">
        <f t="shared" si="9"/>
        <v>314616.99</v>
      </c>
      <c r="W50" s="17" t="e">
        <f t="shared" si="10"/>
        <v>#DIV/0!</v>
      </c>
      <c r="X50" s="18">
        <f t="shared" si="28"/>
        <v>85504.229999999981</v>
      </c>
      <c r="Y50" s="17">
        <f t="shared" si="3"/>
        <v>137.31971541000161</v>
      </c>
      <c r="Z50" s="18">
        <f t="shared" si="29"/>
        <v>-95283.840000000026</v>
      </c>
      <c r="AA50" s="17">
        <f t="shared" si="5"/>
        <v>76.754416427993078</v>
      </c>
      <c r="AB50" s="17">
        <f t="shared" si="6"/>
        <v>97.006692856606307</v>
      </c>
      <c r="AC50" s="18"/>
    </row>
    <row r="51" spans="1:29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0"/>
        <v>3141481.22</v>
      </c>
      <c r="M51" s="18">
        <v>2961477.82</v>
      </c>
      <c r="N51" s="18">
        <f t="shared" si="31"/>
        <v>2961477.82</v>
      </c>
      <c r="O51" s="18">
        <v>2236480.0299999998</v>
      </c>
      <c r="P51" s="18"/>
      <c r="Q51" s="18">
        <v>2141995.2799999998</v>
      </c>
      <c r="R51" s="18"/>
      <c r="S51" s="18"/>
      <c r="T51" s="18">
        <v>2450392.25</v>
      </c>
      <c r="U51" s="17">
        <f t="shared" si="8"/>
        <v>0</v>
      </c>
      <c r="V51" s="17">
        <f t="shared" si="9"/>
        <v>2450392.25</v>
      </c>
      <c r="W51" s="17" t="e">
        <f t="shared" si="10"/>
        <v>#DIV/0!</v>
      </c>
      <c r="X51" s="18">
        <f t="shared" si="28"/>
        <v>308396.9700000002</v>
      </c>
      <c r="Y51" s="17">
        <f t="shared" si="3"/>
        <v>114.39764937297154</v>
      </c>
      <c r="Z51" s="18">
        <f t="shared" si="29"/>
        <v>-511085.56999999983</v>
      </c>
      <c r="AA51" s="17">
        <f t="shared" si="5"/>
        <v>82.742211792084262</v>
      </c>
      <c r="AB51" s="17">
        <f t="shared" si="6"/>
        <v>94.270110581784721</v>
      </c>
      <c r="AC51" s="18"/>
    </row>
    <row r="52" spans="1:29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76</v>
      </c>
      <c r="J52" s="37"/>
      <c r="K52" s="37">
        <v>642591.99</v>
      </c>
      <c r="L52" s="37">
        <f t="shared" si="30"/>
        <v>642591.99</v>
      </c>
      <c r="M52" s="37">
        <v>589360.42000000004</v>
      </c>
      <c r="N52" s="37">
        <f>M52</f>
        <v>589360.42000000004</v>
      </c>
      <c r="O52" s="37">
        <v>650000</v>
      </c>
      <c r="P52" s="37">
        <v>650000</v>
      </c>
      <c r="Q52" s="37">
        <v>123174.47</v>
      </c>
      <c r="R52" s="37">
        <v>1571.13</v>
      </c>
      <c r="S52" s="37">
        <v>0</v>
      </c>
      <c r="T52" s="37">
        <v>211941.43</v>
      </c>
      <c r="U52" s="37">
        <f t="shared" si="8"/>
        <v>-1571.13</v>
      </c>
      <c r="V52" s="19">
        <f t="shared" si="9"/>
        <v>-438058.57</v>
      </c>
      <c r="W52" s="17">
        <f t="shared" si="10"/>
        <v>32.606373846153843</v>
      </c>
      <c r="X52" s="37">
        <f t="shared" si="28"/>
        <v>88766.959999999992</v>
      </c>
      <c r="Y52" s="17">
        <f t="shared" si="3"/>
        <v>172.06603771057428</v>
      </c>
      <c r="Z52" s="37">
        <f t="shared" si="29"/>
        <v>-377418.99000000005</v>
      </c>
      <c r="AA52" s="17">
        <f t="shared" si="5"/>
        <v>35.96125949550531</v>
      </c>
      <c r="AB52" s="17">
        <f t="shared" si="6"/>
        <v>91.716116785084751</v>
      </c>
      <c r="AC52" s="37"/>
    </row>
    <row r="53" spans="1:29" s="15" customFormat="1" ht="36.75" hidden="1" customHeight="1" x14ac:dyDescent="0.3">
      <c r="A53" s="14"/>
      <c r="B53" s="58" t="s">
        <v>7</v>
      </c>
      <c r="C53" s="58"/>
      <c r="D53" s="58"/>
      <c r="E53" s="58"/>
      <c r="F53" s="58"/>
      <c r="G53" s="58"/>
      <c r="H53" s="58"/>
      <c r="I53" s="58"/>
      <c r="J53" s="17">
        <v>0</v>
      </c>
      <c r="K53" s="17">
        <v>617535.5</v>
      </c>
      <c r="L53" s="17">
        <f t="shared" si="30"/>
        <v>617535.5</v>
      </c>
      <c r="M53" s="17">
        <v>470693.17</v>
      </c>
      <c r="N53" s="17">
        <f>M53</f>
        <v>470693.17</v>
      </c>
      <c r="O53" s="17">
        <v>0</v>
      </c>
      <c r="P53" s="17">
        <v>0</v>
      </c>
      <c r="Q53" s="17">
        <v>0</v>
      </c>
      <c r="R53" s="17">
        <v>-38015.31</v>
      </c>
      <c r="S53" s="17">
        <v>14991.44</v>
      </c>
      <c r="T53" s="17">
        <v>830534.02</v>
      </c>
      <c r="U53" s="17">
        <f t="shared" si="8"/>
        <v>53006.75</v>
      </c>
      <c r="V53" s="17">
        <f t="shared" si="9"/>
        <v>830534.02</v>
      </c>
      <c r="W53" s="17">
        <v>0</v>
      </c>
      <c r="X53" s="17">
        <f t="shared" si="28"/>
        <v>830534.02</v>
      </c>
      <c r="Y53" s="17">
        <v>0</v>
      </c>
      <c r="Z53" s="17">
        <f t="shared" si="29"/>
        <v>359840.85000000003</v>
      </c>
      <c r="AA53" s="17">
        <f t="shared" si="5"/>
        <v>176.44913351940076</v>
      </c>
      <c r="AB53" s="17">
        <f t="shared" si="6"/>
        <v>76.221232625492789</v>
      </c>
      <c r="AC53" s="17"/>
    </row>
    <row r="54" spans="1:29" s="15" customFormat="1" ht="36.75" customHeight="1" x14ac:dyDescent="0.3">
      <c r="A54" s="14"/>
      <c r="B54" s="58" t="s">
        <v>1</v>
      </c>
      <c r="C54" s="58"/>
      <c r="D54" s="58"/>
      <c r="E54" s="58"/>
      <c r="F54" s="58"/>
      <c r="G54" s="58"/>
      <c r="H54" s="58"/>
      <c r="I54" s="58"/>
      <c r="J54" s="17">
        <f>J55+J56+J57+J58+J59+J60+J61</f>
        <v>1335999177.9199998</v>
      </c>
      <c r="K54" s="17">
        <f t="shared" ref="K54:T54" si="32">K55+K56+K57+K58+K59+K60+K61</f>
        <v>1331830182.6599998</v>
      </c>
      <c r="L54" s="17">
        <f t="shared" ref="L54" si="33">L55+L56+L57+L58+L59+L60+L61</f>
        <v>1331830182.6599998</v>
      </c>
      <c r="M54" s="17">
        <f t="shared" si="32"/>
        <v>977019476.20000005</v>
      </c>
      <c r="N54" s="17">
        <f t="shared" ref="N54" si="34">N55+N56+N57+N58+N59+N60+N61</f>
        <v>977019476.20000005</v>
      </c>
      <c r="O54" s="17">
        <f t="shared" si="32"/>
        <v>1428871757.3199999</v>
      </c>
      <c r="P54" s="17">
        <f t="shared" si="32"/>
        <v>1575145822.8099999</v>
      </c>
      <c r="Q54" s="17">
        <f t="shared" si="32"/>
        <v>1413994459.7</v>
      </c>
      <c r="R54" s="17">
        <f t="shared" ref="R54" si="35">R55+R56+R57+R58+R59+R60+R61</f>
        <v>24479684.450000003</v>
      </c>
      <c r="S54" s="17">
        <f t="shared" si="32"/>
        <v>62179601.649999999</v>
      </c>
      <c r="T54" s="17">
        <f t="shared" si="32"/>
        <v>1378401670.76</v>
      </c>
      <c r="U54" s="17">
        <f t="shared" si="8"/>
        <v>37699917.199999996</v>
      </c>
      <c r="V54" s="17">
        <f t="shared" si="9"/>
        <v>-196744152.04999995</v>
      </c>
      <c r="W54" s="17">
        <f t="shared" si="10"/>
        <v>87.50946425398152</v>
      </c>
      <c r="X54" s="17">
        <f t="shared" si="28"/>
        <v>-35592788.940000057</v>
      </c>
      <c r="Y54" s="17">
        <f t="shared" si="3"/>
        <v>97.482819773738612</v>
      </c>
      <c r="Z54" s="17">
        <f t="shared" si="29"/>
        <v>401382194.55999994</v>
      </c>
      <c r="AA54" s="17">
        <f t="shared" si="5"/>
        <v>141.0823125165455</v>
      </c>
      <c r="AB54" s="17">
        <f t="shared" si="6"/>
        <v>73.359163121581034</v>
      </c>
      <c r="AC54" s="31"/>
    </row>
    <row r="55" spans="1:29" s="15" customFormat="1" ht="54.75" customHeight="1" x14ac:dyDescent="0.3">
      <c r="A55" s="14"/>
      <c r="B55" s="58" t="s">
        <v>6</v>
      </c>
      <c r="C55" s="58"/>
      <c r="D55" s="58"/>
      <c r="E55" s="58"/>
      <c r="F55" s="58"/>
      <c r="G55" s="58"/>
      <c r="H55" s="58"/>
      <c r="I55" s="58"/>
      <c r="J55" s="17">
        <v>95330000</v>
      </c>
      <c r="K55" s="17">
        <v>95330000</v>
      </c>
      <c r="L55" s="17">
        <f t="shared" ref="L55:L61" si="36">K55</f>
        <v>95330000</v>
      </c>
      <c r="M55" s="17">
        <v>84203899</v>
      </c>
      <c r="N55" s="17">
        <f>M55</f>
        <v>84203899</v>
      </c>
      <c r="O55" s="17">
        <v>402978000</v>
      </c>
      <c r="P55" s="17">
        <v>402978000</v>
      </c>
      <c r="Q55" s="17">
        <v>369396493</v>
      </c>
      <c r="R55" s="17">
        <v>0</v>
      </c>
      <c r="S55" s="17">
        <v>20537329</v>
      </c>
      <c r="T55" s="17">
        <v>379433329</v>
      </c>
      <c r="U55" s="17">
        <f t="shared" si="8"/>
        <v>20537329</v>
      </c>
      <c r="V55" s="17">
        <f t="shared" si="9"/>
        <v>-23544671</v>
      </c>
      <c r="W55" s="17">
        <f t="shared" si="10"/>
        <v>94.157330921290992</v>
      </c>
      <c r="X55" s="17">
        <f t="shared" si="28"/>
        <v>10036836</v>
      </c>
      <c r="Y55" s="17">
        <f t="shared" si="3"/>
        <v>102.71709022424314</v>
      </c>
      <c r="Z55" s="17">
        <f t="shared" si="29"/>
        <v>295229430</v>
      </c>
      <c r="AA55" s="17">
        <f t="shared" si="5"/>
        <v>450.61254111285274</v>
      </c>
      <c r="AB55" s="17">
        <f t="shared" si="6"/>
        <v>88.32885660337773</v>
      </c>
      <c r="AC55" s="31"/>
    </row>
    <row r="56" spans="1:29" s="15" customFormat="1" ht="55.5" customHeight="1" x14ac:dyDescent="0.3">
      <c r="A56" s="14"/>
      <c r="B56" s="58" t="s">
        <v>5</v>
      </c>
      <c r="C56" s="58"/>
      <c r="D56" s="58"/>
      <c r="E56" s="58"/>
      <c r="F56" s="58"/>
      <c r="G56" s="58"/>
      <c r="H56" s="58"/>
      <c r="I56" s="58"/>
      <c r="J56" s="17">
        <v>507024933.72000003</v>
      </c>
      <c r="K56" s="17">
        <v>501262575.60000002</v>
      </c>
      <c r="L56" s="17">
        <f t="shared" si="36"/>
        <v>501262575.60000002</v>
      </c>
      <c r="M56" s="17">
        <v>292013561.08999997</v>
      </c>
      <c r="N56" s="17">
        <f t="shared" ref="N56:N61" si="37">M56</f>
        <v>292013561.08999997</v>
      </c>
      <c r="O56" s="17">
        <v>214944766.22</v>
      </c>
      <c r="P56" s="17">
        <v>234952950.38</v>
      </c>
      <c r="Q56" s="17">
        <v>178859997.40000001</v>
      </c>
      <c r="R56" s="17">
        <v>1920856.78</v>
      </c>
      <c r="S56" s="17">
        <v>4154012.85</v>
      </c>
      <c r="T56" s="17">
        <v>130894533.26000001</v>
      </c>
      <c r="U56" s="17">
        <f t="shared" si="8"/>
        <v>2233156.0700000003</v>
      </c>
      <c r="V56" s="17">
        <f t="shared" si="9"/>
        <v>-104058417.11999999</v>
      </c>
      <c r="W56" s="17">
        <f t="shared" si="10"/>
        <v>55.710955341611324</v>
      </c>
      <c r="X56" s="17">
        <f t="shared" si="28"/>
        <v>-47965464.140000001</v>
      </c>
      <c r="Y56" s="17">
        <f t="shared" si="3"/>
        <v>73.182676485938487</v>
      </c>
      <c r="Z56" s="17">
        <f t="shared" si="29"/>
        <v>-161119027.82999998</v>
      </c>
      <c r="AA56" s="17">
        <f t="shared" si="5"/>
        <v>44.824813194089188</v>
      </c>
      <c r="AB56" s="17">
        <f t="shared" si="6"/>
        <v>58.255607999553192</v>
      </c>
      <c r="AC56" s="31"/>
    </row>
    <row r="57" spans="1:29" s="15" customFormat="1" ht="55.5" customHeight="1" x14ac:dyDescent="0.3">
      <c r="A57" s="14"/>
      <c r="B57" s="58" t="s">
        <v>4</v>
      </c>
      <c r="C57" s="58"/>
      <c r="D57" s="58"/>
      <c r="E57" s="58"/>
      <c r="F57" s="58"/>
      <c r="G57" s="58"/>
      <c r="H57" s="58"/>
      <c r="I57" s="58"/>
      <c r="J57" s="17">
        <v>730713803.88</v>
      </c>
      <c r="K57" s="17">
        <v>730599957.25</v>
      </c>
      <c r="L57" s="17">
        <f t="shared" si="36"/>
        <v>730599957.25</v>
      </c>
      <c r="M57" s="17">
        <v>605933770.61000001</v>
      </c>
      <c r="N57" s="17">
        <f t="shared" si="37"/>
        <v>605933770.61000001</v>
      </c>
      <c r="O57" s="17">
        <v>798683747.77999997</v>
      </c>
      <c r="P57" s="17">
        <v>923454445.48000002</v>
      </c>
      <c r="Q57" s="17">
        <v>856619293.84000003</v>
      </c>
      <c r="R57" s="17">
        <v>20264968.530000001</v>
      </c>
      <c r="S57" s="17">
        <v>37357223.030000001</v>
      </c>
      <c r="T57" s="17">
        <v>863357286.80999994</v>
      </c>
      <c r="U57" s="17">
        <f t="shared" si="8"/>
        <v>17092254.5</v>
      </c>
      <c r="V57" s="17">
        <f t="shared" si="9"/>
        <v>-60097158.670000076</v>
      </c>
      <c r="W57" s="17">
        <f t="shared" si="10"/>
        <v>93.492136080544569</v>
      </c>
      <c r="X57" s="17">
        <f t="shared" si="28"/>
        <v>6737992.9699999094</v>
      </c>
      <c r="Y57" s="17">
        <f t="shared" si="3"/>
        <v>100.78657964144087</v>
      </c>
      <c r="Z57" s="17">
        <f t="shared" si="29"/>
        <v>257423516.19999993</v>
      </c>
      <c r="AA57" s="17">
        <f t="shared" si="5"/>
        <v>142.48377111261664</v>
      </c>
      <c r="AB57" s="17">
        <f t="shared" si="6"/>
        <v>82.936464011133097</v>
      </c>
      <c r="AC57" s="31"/>
    </row>
    <row r="58" spans="1:29" s="15" customFormat="1" ht="37.5" customHeight="1" x14ac:dyDescent="0.3">
      <c r="A58" s="14"/>
      <c r="B58" s="58" t="s">
        <v>3</v>
      </c>
      <c r="C58" s="58"/>
      <c r="D58" s="58"/>
      <c r="E58" s="58"/>
      <c r="F58" s="58"/>
      <c r="G58" s="58"/>
      <c r="H58" s="58"/>
      <c r="I58" s="58"/>
      <c r="J58" s="17">
        <v>8614225.75</v>
      </c>
      <c r="K58" s="17">
        <v>8528770.2200000007</v>
      </c>
      <c r="L58" s="17">
        <f t="shared" si="36"/>
        <v>8528770.2200000007</v>
      </c>
      <c r="M58" s="17">
        <v>1070209.05</v>
      </c>
      <c r="N58" s="17">
        <f t="shared" si="37"/>
        <v>1070209.05</v>
      </c>
      <c r="O58" s="17">
        <v>1054910</v>
      </c>
      <c r="P58" s="17">
        <v>12883515.119999999</v>
      </c>
      <c r="Q58" s="17">
        <v>8364287.6299999999</v>
      </c>
      <c r="R58" s="17">
        <v>2190354.39</v>
      </c>
      <c r="S58" s="17">
        <v>51060.94</v>
      </c>
      <c r="T58" s="17">
        <v>5323655.2</v>
      </c>
      <c r="U58" s="17">
        <f t="shared" si="8"/>
        <v>-2139293.4500000002</v>
      </c>
      <c r="V58" s="17">
        <f t="shared" si="9"/>
        <v>-7559859.919999999</v>
      </c>
      <c r="W58" s="17">
        <f t="shared" si="10"/>
        <v>41.321449545518135</v>
      </c>
      <c r="X58" s="17">
        <f t="shared" si="28"/>
        <v>-3040632.4299999997</v>
      </c>
      <c r="Y58" s="17">
        <f t="shared" si="3"/>
        <v>63.647442980150124</v>
      </c>
      <c r="Z58" s="17">
        <f t="shared" si="29"/>
        <v>4253446.1500000004</v>
      </c>
      <c r="AA58" s="17">
        <f t="shared" si="5"/>
        <v>497.44068226670299</v>
      </c>
      <c r="AB58" s="17">
        <f t="shared" si="6"/>
        <v>12.548222339140471</v>
      </c>
      <c r="AC58" s="31"/>
    </row>
    <row r="59" spans="1:29" s="15" customFormat="1" ht="39" customHeight="1" x14ac:dyDescent="0.3">
      <c r="A59" s="14"/>
      <c r="B59" s="58" t="s">
        <v>2</v>
      </c>
      <c r="C59" s="58"/>
      <c r="D59" s="58"/>
      <c r="E59" s="58"/>
      <c r="F59" s="58"/>
      <c r="G59" s="58"/>
      <c r="H59" s="58"/>
      <c r="I59" s="58"/>
      <c r="J59" s="17">
        <v>1811024.34</v>
      </c>
      <c r="K59" s="17">
        <v>3581765.36</v>
      </c>
      <c r="L59" s="17">
        <f t="shared" si="36"/>
        <v>3581765.36</v>
      </c>
      <c r="M59" s="17">
        <v>1267888.08</v>
      </c>
      <c r="N59" s="17">
        <f t="shared" si="37"/>
        <v>1267888.08</v>
      </c>
      <c r="O59" s="17">
        <v>11210333.32</v>
      </c>
      <c r="P59" s="17">
        <v>4834508.55</v>
      </c>
      <c r="Q59" s="17">
        <v>4711984.55</v>
      </c>
      <c r="R59" s="17">
        <v>135884</v>
      </c>
      <c r="S59" s="17">
        <v>79975.83</v>
      </c>
      <c r="T59" s="17">
        <v>4798817.8</v>
      </c>
      <c r="U59" s="17">
        <f t="shared" si="8"/>
        <v>-55908.17</v>
      </c>
      <c r="V59" s="17">
        <f t="shared" si="9"/>
        <v>-35690.75</v>
      </c>
      <c r="W59" s="17">
        <f t="shared" si="10"/>
        <v>99.261750193822692</v>
      </c>
      <c r="X59" s="17">
        <f t="shared" si="28"/>
        <v>86833.25</v>
      </c>
      <c r="Y59" s="17">
        <f t="shared" si="3"/>
        <v>101.84281695066252</v>
      </c>
      <c r="Z59" s="17">
        <f t="shared" si="29"/>
        <v>3530929.7199999997</v>
      </c>
      <c r="AA59" s="17">
        <f t="shared" si="5"/>
        <v>378.48906979234312</v>
      </c>
      <c r="AB59" s="17">
        <f t="shared" si="6"/>
        <v>35.398412586133226</v>
      </c>
      <c r="AC59" s="31"/>
    </row>
    <row r="60" spans="1:29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6"/>
        <v>21924</v>
      </c>
      <c r="M60" s="17">
        <v>21924</v>
      </c>
      <c r="N60" s="17">
        <f t="shared" si="37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f t="shared" si="8"/>
        <v>0</v>
      </c>
      <c r="V60" s="17">
        <f t="shared" si="9"/>
        <v>0</v>
      </c>
      <c r="W60" s="17">
        <v>0</v>
      </c>
      <c r="X60" s="17">
        <f t="shared" si="28"/>
        <v>0</v>
      </c>
      <c r="Y60" s="17">
        <v>0</v>
      </c>
      <c r="Z60" s="17">
        <f t="shared" si="29"/>
        <v>-21924</v>
      </c>
      <c r="AA60" s="17">
        <f t="shared" si="5"/>
        <v>0</v>
      </c>
      <c r="AB60" s="17">
        <f t="shared" si="6"/>
        <v>100</v>
      </c>
      <c r="AC60" s="31"/>
    </row>
    <row r="61" spans="1:29" s="15" customFormat="1" ht="99.75" customHeight="1" x14ac:dyDescent="0.3">
      <c r="A61" s="14"/>
      <c r="B61" s="58" t="s">
        <v>0</v>
      </c>
      <c r="C61" s="58"/>
      <c r="D61" s="58"/>
      <c r="E61" s="58"/>
      <c r="F61" s="58"/>
      <c r="G61" s="58"/>
      <c r="H61" s="58"/>
      <c r="I61" s="58"/>
      <c r="J61" s="17">
        <v>-7494809.7699999996</v>
      </c>
      <c r="K61" s="17">
        <v>-7494809.7699999996</v>
      </c>
      <c r="L61" s="17">
        <f t="shared" si="36"/>
        <v>-7494809.7699999996</v>
      </c>
      <c r="M61" s="17">
        <v>-7491775.6299999999</v>
      </c>
      <c r="N61" s="17">
        <f t="shared" si="37"/>
        <v>-7491775.6299999999</v>
      </c>
      <c r="O61" s="17">
        <v>0</v>
      </c>
      <c r="P61" s="17">
        <v>-3957596.72</v>
      </c>
      <c r="Q61" s="17">
        <v>-3957596.72</v>
      </c>
      <c r="R61" s="17">
        <v>-32379.25</v>
      </c>
      <c r="S61" s="17">
        <v>0</v>
      </c>
      <c r="T61" s="17">
        <v>-5405951.3099999996</v>
      </c>
      <c r="U61" s="17">
        <f t="shared" si="8"/>
        <v>32379.25</v>
      </c>
      <c r="V61" s="17">
        <f t="shared" si="9"/>
        <v>-1448354.5899999994</v>
      </c>
      <c r="W61" s="17">
        <f t="shared" si="10"/>
        <v>136.59682106265743</v>
      </c>
      <c r="X61" s="17">
        <f t="shared" si="28"/>
        <v>-1448354.5899999994</v>
      </c>
      <c r="Y61" s="17">
        <f t="shared" si="3"/>
        <v>136.59682106265743</v>
      </c>
      <c r="Z61" s="17">
        <f t="shared" si="29"/>
        <v>2085824.3200000003</v>
      </c>
      <c r="AA61" s="17">
        <f t="shared" si="5"/>
        <v>72.158478536816503</v>
      </c>
      <c r="AB61" s="17">
        <f t="shared" si="6"/>
        <v>99.959516784373307</v>
      </c>
      <c r="AC61" s="31"/>
    </row>
    <row r="62" spans="1:29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T62" si="38">J54+J7</f>
        <v>1792968907.5499997</v>
      </c>
      <c r="K62" s="18">
        <f t="shared" si="38"/>
        <v>1806460249.5699999</v>
      </c>
      <c r="L62" s="18">
        <f t="shared" si="38"/>
        <v>1699193719.2014999</v>
      </c>
      <c r="M62" s="18">
        <f t="shared" si="38"/>
        <v>1343635792.8700001</v>
      </c>
      <c r="N62" s="18">
        <f t="shared" ref="N62" si="39">N54+N7</f>
        <v>1259141106.7423112</v>
      </c>
      <c r="O62" s="18">
        <f t="shared" si="38"/>
        <v>1798212119.3199999</v>
      </c>
      <c r="P62" s="18">
        <f t="shared" si="38"/>
        <v>1910090570.6699998</v>
      </c>
      <c r="Q62" s="18">
        <f>Q54+Q7</f>
        <v>1719638457.1300001</v>
      </c>
      <c r="R62" s="18">
        <f t="shared" ref="R62" si="40">R54+R7</f>
        <v>33991132.329999998</v>
      </c>
      <c r="S62" s="18">
        <f t="shared" si="38"/>
        <v>67699073.489999995</v>
      </c>
      <c r="T62" s="18">
        <f t="shared" si="38"/>
        <v>1653575368.6800001</v>
      </c>
      <c r="U62" s="17">
        <f t="shared" si="8"/>
        <v>33707941.159999996</v>
      </c>
      <c r="V62" s="47">
        <f t="shared" si="9"/>
        <v>-256515201.98999977</v>
      </c>
      <c r="W62" s="17">
        <f t="shared" si="10"/>
        <v>86.570521527676974</v>
      </c>
      <c r="X62" s="48">
        <f t="shared" si="28"/>
        <v>-66063088.450000048</v>
      </c>
      <c r="Y62" s="17">
        <f t="shared" si="3"/>
        <v>96.158315244923259</v>
      </c>
      <c r="Z62" s="18">
        <f t="shared" si="29"/>
        <v>394434261.93768883</v>
      </c>
      <c r="AA62" s="17">
        <f t="shared" si="5"/>
        <v>131.32565999359528</v>
      </c>
      <c r="AB62" s="17">
        <f t="shared" si="6"/>
        <v>74.102269359494684</v>
      </c>
      <c r="AC62" s="32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6"/>
      <c r="W63" s="49"/>
      <c r="X63" s="46"/>
      <c r="Y63" s="10"/>
      <c r="Z63" s="10"/>
      <c r="AA63" s="10"/>
      <c r="AB63" s="10"/>
    </row>
    <row r="64" spans="1:29" s="5" customFormat="1" ht="87.75" customHeight="1" x14ac:dyDescent="0.3">
      <c r="I64" s="69" t="s">
        <v>87</v>
      </c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0"/>
      <c r="U64" s="70"/>
      <c r="V64" s="70"/>
      <c r="W64" s="70"/>
      <c r="X64" s="71" t="s">
        <v>50</v>
      </c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2">
    <mergeCell ref="I64:N64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</mergeCells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2020-11-06T11:13:52Z</cp:lastPrinted>
  <dcterms:created xsi:type="dcterms:W3CDTF">2018-12-30T09:36:16Z</dcterms:created>
  <dcterms:modified xsi:type="dcterms:W3CDTF">2020-11-06T11:13:59Z</dcterms:modified>
</cp:coreProperties>
</file>